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Data\meav\Рабочий стол\2022 год\ФЭО\Медотрезвители\На 6 месяцев\В минфин\К методике\ФЭО разные организации\"/>
    </mc:Choice>
  </mc:AlternateContent>
  <bookViews>
    <workbookView xWindow="0" yWindow="0" windowWidth="28800" windowHeight="11235" firstSheet="1" activeTab="1"/>
  </bookViews>
  <sheets>
    <sheet name="Приложение 1" sheetId="1" state="hidden" r:id="rId1"/>
    <sheet name="Приложение 1 МУ" sheetId="2" r:id="rId2"/>
  </sheets>
  <definedNames>
    <definedName name="_xlnm._FilterDatabase" localSheetId="0" hidden="1">'Приложение 1'!$B$9:$AL$23</definedName>
    <definedName name="_xlnm._FilterDatabase" localSheetId="1" hidden="1">'Приложение 1 МУ'!$B$9:$AL$23</definedName>
    <definedName name="_xlnm.Print_Titles" localSheetId="0">'Приложение 1'!$5:$9</definedName>
    <definedName name="_xlnm.Print_Titles" localSheetId="1">'Приложение 1 МУ'!$5:$9</definedName>
    <definedName name="_xlnm.Print_Area" localSheetId="0">'Приложение 1'!$B$1:$AB$26</definedName>
    <definedName name="_xlnm.Print_Area" localSheetId="1">'Приложение 1 МУ'!$B$1:$AB$26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2" l="1"/>
  <c r="Z23" i="2"/>
  <c r="Z22" i="2"/>
  <c r="Z21" i="2"/>
  <c r="Z20" i="2"/>
  <c r="Z19" i="2"/>
  <c r="Z18" i="2"/>
  <c r="Z17" i="2"/>
  <c r="Z16" i="2"/>
  <c r="Z15" i="2"/>
  <c r="Z14" i="2"/>
  <c r="Z13" i="2"/>
  <c r="Z12" i="2"/>
  <c r="Z10" i="2"/>
  <c r="Z11" i="2"/>
  <c r="I23" i="2"/>
  <c r="H23" i="2"/>
  <c r="G23" i="2"/>
  <c r="F23" i="2"/>
  <c r="E23" i="2"/>
  <c r="D23" i="2"/>
  <c r="V22" i="2"/>
  <c r="R22" i="2"/>
  <c r="P22" i="2"/>
  <c r="C22" i="2"/>
  <c r="V21" i="2"/>
  <c r="R21" i="2"/>
  <c r="W21" i="2" s="1"/>
  <c r="P21" i="2"/>
  <c r="X21" i="2" s="1"/>
  <c r="Y21" i="2" s="1"/>
  <c r="C21" i="2"/>
  <c r="V20" i="2"/>
  <c r="R20" i="2"/>
  <c r="W20" i="2" s="1"/>
  <c r="P20" i="2"/>
  <c r="X20" i="2" s="1"/>
  <c r="Y20" i="2" s="1"/>
  <c r="C20" i="2"/>
  <c r="W19" i="2"/>
  <c r="V19" i="2"/>
  <c r="R19" i="2"/>
  <c r="P19" i="2"/>
  <c r="X19" i="2" s="1"/>
  <c r="Y19" i="2" s="1"/>
  <c r="C19" i="2"/>
  <c r="V18" i="2"/>
  <c r="R18" i="2"/>
  <c r="W18" i="2" s="1"/>
  <c r="P18" i="2"/>
  <c r="C18" i="2"/>
  <c r="W17" i="2"/>
  <c r="V17" i="2"/>
  <c r="R17" i="2"/>
  <c r="P17" i="2"/>
  <c r="X17" i="2" s="1"/>
  <c r="Y17" i="2" s="1"/>
  <c r="C17" i="2"/>
  <c r="V16" i="2"/>
  <c r="R16" i="2"/>
  <c r="W16" i="2" s="1"/>
  <c r="P16" i="2"/>
  <c r="X16" i="2" s="1"/>
  <c r="Y16" i="2" s="1"/>
  <c r="C16" i="2"/>
  <c r="W15" i="2"/>
  <c r="V15" i="2"/>
  <c r="R15" i="2"/>
  <c r="P15" i="2"/>
  <c r="X15" i="2" s="1"/>
  <c r="Y15" i="2" s="1"/>
  <c r="C15" i="2"/>
  <c r="V14" i="2"/>
  <c r="R14" i="2"/>
  <c r="W14" i="2" s="1"/>
  <c r="P14" i="2"/>
  <c r="C14" i="2"/>
  <c r="W13" i="2"/>
  <c r="V13" i="2"/>
  <c r="R13" i="2"/>
  <c r="P13" i="2"/>
  <c r="X13" i="2" s="1"/>
  <c r="Y13" i="2" s="1"/>
  <c r="C13" i="2"/>
  <c r="V12" i="2"/>
  <c r="R12" i="2"/>
  <c r="W12" i="2" s="1"/>
  <c r="P12" i="2"/>
  <c r="X12" i="2" s="1"/>
  <c r="Y12" i="2" s="1"/>
  <c r="C12" i="2"/>
  <c r="J11" i="2"/>
  <c r="C11" i="2"/>
  <c r="V10" i="2"/>
  <c r="P10" i="2"/>
  <c r="J10" i="2"/>
  <c r="R10" i="2" s="1"/>
  <c r="C10" i="2"/>
  <c r="C23" i="2" s="1"/>
  <c r="Z12" i="1"/>
  <c r="AB13" i="2" l="1"/>
  <c r="AA13" i="2"/>
  <c r="AB21" i="2"/>
  <c r="AA21" i="2"/>
  <c r="X22" i="2"/>
  <c r="Y22" i="2" s="1"/>
  <c r="X14" i="2"/>
  <c r="Y14" i="2" s="1"/>
  <c r="AB15" i="2"/>
  <c r="AA15" i="2"/>
  <c r="AB12" i="2"/>
  <c r="AA12" i="2"/>
  <c r="AB20" i="2"/>
  <c r="AA20" i="2"/>
  <c r="AB16" i="2"/>
  <c r="AA16" i="2"/>
  <c r="AB17" i="2"/>
  <c r="AA17" i="2"/>
  <c r="W10" i="2"/>
  <c r="X18" i="2"/>
  <c r="Y18" i="2" s="1"/>
  <c r="AB19" i="2"/>
  <c r="AA19" i="2"/>
  <c r="W22" i="2"/>
  <c r="X10" i="2"/>
  <c r="Y10" i="2" s="1"/>
  <c r="R11" i="2"/>
  <c r="V11" i="2"/>
  <c r="P11" i="2"/>
  <c r="Z11" i="1"/>
  <c r="Z13" i="1"/>
  <c r="Z14" i="1"/>
  <c r="Z15" i="1"/>
  <c r="Z16" i="1"/>
  <c r="Z17" i="1"/>
  <c r="Z18" i="1"/>
  <c r="Z19" i="1"/>
  <c r="Z20" i="1"/>
  <c r="Z21" i="1"/>
  <c r="Z22" i="1"/>
  <c r="Z10" i="1"/>
  <c r="AB14" i="2" l="1"/>
  <c r="AA14" i="2"/>
  <c r="AB10" i="2"/>
  <c r="AB22" i="2"/>
  <c r="AA22" i="2"/>
  <c r="W11" i="2"/>
  <c r="X11" i="2" s="1"/>
  <c r="Y11" i="2" s="1"/>
  <c r="AB18" i="2"/>
  <c r="AA18" i="2"/>
  <c r="Z23" i="1"/>
  <c r="Z24" i="1" s="1"/>
  <c r="AB11" i="2" l="1"/>
  <c r="AA11" i="2"/>
  <c r="Z24" i="2"/>
  <c r="Y23" i="2"/>
  <c r="AA23" i="2"/>
  <c r="AA24" i="2" s="1"/>
  <c r="AB23" i="2"/>
  <c r="AB24" i="2" s="1"/>
  <c r="I23" i="1"/>
  <c r="H23" i="1"/>
  <c r="G23" i="1"/>
  <c r="F23" i="1"/>
  <c r="E23" i="1"/>
  <c r="D23" i="1"/>
  <c r="V22" i="1"/>
  <c r="R22" i="1"/>
  <c r="P22" i="1"/>
  <c r="C22" i="1"/>
  <c r="V21" i="1"/>
  <c r="R21" i="1"/>
  <c r="P21" i="1"/>
  <c r="C21" i="1"/>
  <c r="V20" i="1"/>
  <c r="R20" i="1"/>
  <c r="P20" i="1"/>
  <c r="C20" i="1"/>
  <c r="V19" i="1"/>
  <c r="R19" i="1"/>
  <c r="W19" i="1" s="1"/>
  <c r="P19" i="1"/>
  <c r="C19" i="1"/>
  <c r="V18" i="1"/>
  <c r="R18" i="1"/>
  <c r="P18" i="1"/>
  <c r="C18" i="1"/>
  <c r="V17" i="1"/>
  <c r="R17" i="1"/>
  <c r="W17" i="1" s="1"/>
  <c r="P17" i="1"/>
  <c r="C17" i="1"/>
  <c r="V16" i="1"/>
  <c r="R16" i="1"/>
  <c r="P16" i="1"/>
  <c r="C16" i="1"/>
  <c r="V15" i="1"/>
  <c r="R15" i="1"/>
  <c r="W15" i="1" s="1"/>
  <c r="P15" i="1"/>
  <c r="C15" i="1"/>
  <c r="V14" i="1"/>
  <c r="R14" i="1"/>
  <c r="P14" i="1"/>
  <c r="C14" i="1"/>
  <c r="V13" i="1"/>
  <c r="R13" i="1"/>
  <c r="P13" i="1"/>
  <c r="C13" i="1"/>
  <c r="V12" i="1"/>
  <c r="R12" i="1"/>
  <c r="P12" i="1"/>
  <c r="C12" i="1"/>
  <c r="C11" i="1"/>
  <c r="J10" i="1"/>
  <c r="C10" i="1"/>
  <c r="W12" i="1" l="1"/>
  <c r="X12" i="1" s="1"/>
  <c r="W14" i="1"/>
  <c r="W22" i="1"/>
  <c r="X22" i="1" s="1"/>
  <c r="C23" i="1"/>
  <c r="W13" i="1"/>
  <c r="X14" i="1"/>
  <c r="Y14" i="1" s="1"/>
  <c r="W16" i="1"/>
  <c r="X16" i="1" s="1"/>
  <c r="W18" i="1"/>
  <c r="X18" i="1" s="1"/>
  <c r="W20" i="1"/>
  <c r="W21" i="1"/>
  <c r="X21" i="1" s="1"/>
  <c r="V10" i="1"/>
  <c r="P10" i="1"/>
  <c r="X15" i="1"/>
  <c r="R10" i="1"/>
  <c r="J11" i="1"/>
  <c r="X13" i="1"/>
  <c r="X17" i="1"/>
  <c r="X19" i="1"/>
  <c r="X20" i="1"/>
  <c r="Y20" i="1" l="1"/>
  <c r="Y16" i="1"/>
  <c r="Y19" i="1"/>
  <c r="Y13" i="1"/>
  <c r="V11" i="1"/>
  <c r="P11" i="1"/>
  <c r="R11" i="1"/>
  <c r="Y15" i="1"/>
  <c r="Y22" i="1"/>
  <c r="Y18" i="1"/>
  <c r="Y21" i="1"/>
  <c r="Y17" i="1"/>
  <c r="Y12" i="1"/>
  <c r="AA12" i="1" s="1"/>
  <c r="AA14" i="1"/>
  <c r="AB14" i="1"/>
  <c r="W10" i="1"/>
  <c r="X10" i="1" s="1"/>
  <c r="Y10" i="1" l="1"/>
  <c r="AB12" i="1"/>
  <c r="AB17" i="1"/>
  <c r="AA17" i="1"/>
  <c r="AB21" i="1"/>
  <c r="AA21" i="1"/>
  <c r="AA18" i="1"/>
  <c r="AB18" i="1"/>
  <c r="AA22" i="1"/>
  <c r="AB22" i="1"/>
  <c r="AB15" i="1"/>
  <c r="AA15" i="1"/>
  <c r="AB13" i="1"/>
  <c r="AA13" i="1"/>
  <c r="AB19" i="1"/>
  <c r="AA19" i="1"/>
  <c r="AA16" i="1"/>
  <c r="AB16" i="1"/>
  <c r="AA20" i="1"/>
  <c r="AB20" i="1"/>
  <c r="W11" i="1"/>
  <c r="X11" i="1" s="1"/>
  <c r="Y11" i="1" l="1"/>
  <c r="Y23" i="1" s="1"/>
  <c r="AB10" i="1"/>
  <c r="AA10" i="1"/>
  <c r="AB23" i="1" l="1"/>
  <c r="AB24" i="1" s="1"/>
  <c r="AB11" i="1"/>
  <c r="AA11" i="1"/>
  <c r="AA23" i="1" s="1"/>
  <c r="AA24" i="1" s="1"/>
</calcChain>
</file>

<file path=xl/sharedStrings.xml><?xml version="1.0" encoding="utf-8"?>
<sst xmlns="http://schemas.openxmlformats.org/spreadsheetml/2006/main" count="110" uniqueCount="47">
  <si>
    <t>Расчет фонда оплаты труда</t>
  </si>
  <si>
    <t>Должность (специальность, профессия)</t>
  </si>
  <si>
    <t>Действующие штатные расписания ДОЛ, шт. ед.</t>
  </si>
  <si>
    <t>Количество штатных единиц</t>
  </si>
  <si>
    <t>Тарифная ставка (оклад), руб.</t>
  </si>
  <si>
    <t>Надбавки</t>
  </si>
  <si>
    <t>Всего в месяц в расчете на одну полную ставку, руб.</t>
  </si>
  <si>
    <t>Всего в месяц с уетом количества ставок, руб.</t>
  </si>
  <si>
    <t>Итого - потребность на 2023 год с учетом идексации с 1 окт. на 4%, тыс. руб.</t>
  </si>
  <si>
    <t>Итого - потребность на 2024 год с учетом идексации с 1 окт. на 4%, тыс. руб.</t>
  </si>
  <si>
    <t>Компенсационные выплаты</t>
  </si>
  <si>
    <t>Стимулирующие выплаты</t>
  </si>
  <si>
    <t>Районный коэффициент (25% на оклад и надбавки), руб.</t>
  </si>
  <si>
    <t>Всего по 5 ДОЛ</t>
  </si>
  <si>
    <t>в т.ч. по ДОЛ</t>
  </si>
  <si>
    <t>Доплата за работу в сельской местности (устанавливается по должностям руководителей и специалистов, работающих в филиалах, находящихся в сельской местности)</t>
  </si>
  <si>
    <t>Надбавка за работу с вредными и (или) опасными условиями труда (устанавливается по результатам специальной оценки условий труда)</t>
  </si>
  <si>
    <t>Надбавка за особенности деятельности (взаимодействие с контингентом)</t>
  </si>
  <si>
    <t>Надбавка за стаж работы (указано среднее значение)</t>
  </si>
  <si>
    <t>Квалификационная надбавка</t>
  </si>
  <si>
    <t>Надбавка за качественные показатели эффективности деятельности</t>
  </si>
  <si>
    <t>Солнечная поляна</t>
  </si>
  <si>
    <t>Солнечный мыс - 2</t>
  </si>
  <si>
    <t>Дзержинец</t>
  </si>
  <si>
    <t>Зеленая республика</t>
  </si>
  <si>
    <t>Красная горка</t>
  </si>
  <si>
    <t xml:space="preserve"> % от оклада</t>
  </si>
  <si>
    <t>руб.</t>
  </si>
  <si>
    <t>Руководитель (директор)</t>
  </si>
  <si>
    <t>Заместитель (помощник) руководителя</t>
  </si>
  <si>
    <t>Бухгалтер</t>
  </si>
  <si>
    <t>Юрисконсульт</t>
  </si>
  <si>
    <t>Фельдшер (медицинская сестра)</t>
  </si>
  <si>
    <t>Сиделка (помощник по уходу)</t>
  </si>
  <si>
    <t>Уборщик служебных помещений</t>
  </si>
  <si>
    <t>Кастелянша</t>
  </si>
  <si>
    <t>Делопроизводитель</t>
  </si>
  <si>
    <t>Слесарь-сантехник</t>
  </si>
  <si>
    <t>Слесарь-электрик</t>
  </si>
  <si>
    <t>Рабочий по комплексному обслуживанию и ремонту зданий</t>
  </si>
  <si>
    <t>Дворник</t>
  </si>
  <si>
    <t>Итого</t>
  </si>
  <si>
    <t>Потребность с учетом начислений на ФОТ (ФОТ * 1,302):</t>
  </si>
  <si>
    <t>Приложение № 1 к ФЭО</t>
  </si>
  <si>
    <t>Итого - потребность на 8 месяцев 2022 года с учетом идексации с 1 окт. на 3,8%, тыс. руб.</t>
  </si>
  <si>
    <t>Итого - потребность на 6 месяцев 2022 года с учетом идексации с 1 окт. на 3,8%, тыс. руб.</t>
  </si>
  <si>
    <t>Расчет фонда оплаты труда с начислениями на оплату труда сотрудников специализированных организаций, созданных в форме муниципального учреждения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</si>
</sst>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.000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.5"/>
      <color theme="1"/>
      <name val="Times New Roman"/>
      <family val="1"/>
      <charset val="204"/>
    </font>
    <font>
      <b/>
      <sz val="11.5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4" fontId="2" fillId="0" borderId="0" xfId="0" applyNumberFormat="1" applyFont="1" applyFill="1"/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4" fontId="4" fillId="0" borderId="0" xfId="0" applyNumberFormat="1" applyFont="1" applyFill="1"/>
    <xf numFmtId="0" fontId="4" fillId="0" borderId="0" xfId="0" applyFont="1" applyFill="1"/>
    <xf numFmtId="4" fontId="6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4" fontId="6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64" fontId="6" fillId="0" borderId="5" xfId="0" applyNumberFormat="1" applyFont="1" applyFill="1" applyBorder="1" applyAlignment="1">
      <alignment horizontal="center" vertical="center" wrapText="1"/>
    </xf>
    <xf numFmtId="4" fontId="6" fillId="0" borderId="5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" fontId="6" fillId="0" borderId="0" xfId="0" applyNumberFormat="1" applyFont="1" applyFill="1"/>
    <xf numFmtId="0" fontId="6" fillId="0" borderId="0" xfId="0" applyFont="1" applyFill="1"/>
    <xf numFmtId="166" fontId="2" fillId="0" borderId="0" xfId="0" applyNumberFormat="1" applyFont="1" applyFill="1"/>
    <xf numFmtId="0" fontId="7" fillId="0" borderId="0" xfId="0" applyFont="1" applyFill="1" applyAlignment="1">
      <alignment wrapText="1"/>
    </xf>
    <xf numFmtId="164" fontId="2" fillId="0" borderId="0" xfId="0" applyNumberFormat="1" applyFont="1" applyFill="1" applyAlignment="1">
      <alignment horizontal="center" vertical="center"/>
    </xf>
    <xf numFmtId="0" fontId="6" fillId="2" borderId="4" xfId="0" applyFont="1" applyFill="1" applyBorder="1" applyAlignment="1">
      <alignment wrapText="1"/>
    </xf>
    <xf numFmtId="165" fontId="7" fillId="2" borderId="5" xfId="0" applyNumberFormat="1" applyFont="1" applyFill="1" applyBorder="1" applyAlignment="1">
      <alignment horizontal="center" vertical="center" wrapText="1"/>
    </xf>
    <xf numFmtId="165" fontId="6" fillId="2" borderId="5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/>
    </xf>
    <xf numFmtId="164" fontId="6" fillId="2" borderId="5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164" fontId="6" fillId="2" borderId="6" xfId="0" applyNumberFormat="1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wrapText="1"/>
    </xf>
    <xf numFmtId="164" fontId="7" fillId="2" borderId="5" xfId="0" applyNumberFormat="1" applyFont="1" applyFill="1" applyBorder="1" applyAlignment="1">
      <alignment horizontal="center" vertical="center" wrapText="1"/>
    </xf>
    <xf numFmtId="164" fontId="7" fillId="2" borderId="7" xfId="0" applyNumberFormat="1" applyFont="1" applyFill="1" applyBorder="1" applyAlignment="1">
      <alignment horizontal="center" wrapText="1"/>
    </xf>
    <xf numFmtId="4" fontId="7" fillId="2" borderId="8" xfId="0" applyNumberFormat="1" applyFont="1" applyFill="1" applyBorder="1" applyAlignment="1">
      <alignment horizontal="center" vertical="center" wrapText="1"/>
    </xf>
    <xf numFmtId="164" fontId="7" fillId="2" borderId="8" xfId="0" applyNumberFormat="1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 vertical="center"/>
    </xf>
    <xf numFmtId="4" fontId="6" fillId="2" borderId="8" xfId="0" applyNumberFormat="1" applyFont="1" applyFill="1" applyBorder="1" applyAlignment="1">
      <alignment horizontal="center" vertical="center" wrapText="1"/>
    </xf>
    <xf numFmtId="164" fontId="7" fillId="2" borderId="9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164" fontId="3" fillId="2" borderId="12" xfId="0" applyNumberFormat="1" applyFont="1" applyFill="1" applyBorder="1" applyAlignment="1">
      <alignment horizontal="center" vertical="center"/>
    </xf>
    <xf numFmtId="164" fontId="3" fillId="2" borderId="13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right" vertical="center" wrapText="1"/>
    </xf>
    <xf numFmtId="0" fontId="0" fillId="2" borderId="11" xfId="0" applyFont="1" applyFill="1" applyBorder="1" applyAlignment="1">
      <alignment horizontal="right" vertical="center" wrapText="1"/>
    </xf>
    <xf numFmtId="4" fontId="2" fillId="0" borderId="0" xfId="0" applyNumberFormat="1" applyFont="1" applyFill="1" applyAlignment="1">
      <alignment horizont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L25"/>
  <sheetViews>
    <sheetView topLeftCell="B1" zoomScaleNormal="100" workbookViewId="0">
      <pane xSplit="1" ySplit="8" topLeftCell="C9" activePane="bottomRight" state="frozen"/>
      <selection activeCell="B5" sqref="B5"/>
      <selection pane="topRight" activeCell="C5" sqref="C5"/>
      <selection pane="bottomLeft" activeCell="B9" sqref="B9"/>
      <selection pane="bottomRight" activeCell="Z11" sqref="Z11"/>
    </sheetView>
  </sheetViews>
  <sheetFormatPr defaultRowHeight="15" x14ac:dyDescent="0.25"/>
  <cols>
    <col min="1" max="1" width="4.42578125" style="1" hidden="1" customWidth="1"/>
    <col min="2" max="2" width="29.140625" style="1" customWidth="1"/>
    <col min="3" max="3" width="7.85546875" style="2" hidden="1" customWidth="1"/>
    <col min="4" max="4" width="9.5703125" style="2" hidden="1" customWidth="1"/>
    <col min="5" max="5" width="10.140625" style="2" hidden="1" customWidth="1"/>
    <col min="6" max="6" width="10" style="2" hidden="1" customWidth="1"/>
    <col min="7" max="7" width="10.28515625" style="2" hidden="1" customWidth="1"/>
    <col min="8" max="8" width="8.28515625" style="2" hidden="1" customWidth="1"/>
    <col min="9" max="9" width="9.85546875" style="2" customWidth="1"/>
    <col min="10" max="10" width="11.28515625" style="2" customWidth="1"/>
    <col min="11" max="11" width="8.7109375" style="2" hidden="1" customWidth="1"/>
    <col min="12" max="12" width="10.28515625" style="2" hidden="1" customWidth="1"/>
    <col min="13" max="14" width="6.7109375" style="2" customWidth="1"/>
    <col min="15" max="15" width="7.5703125" style="2" customWidth="1"/>
    <col min="16" max="16" width="9.42578125" style="2" customWidth="1"/>
    <col min="17" max="17" width="6" style="2" customWidth="1"/>
    <col min="18" max="18" width="8.5703125" style="2" customWidth="1"/>
    <col min="19" max="19" width="7.85546875" style="2" hidden="1" customWidth="1"/>
    <col min="20" max="20" width="9.140625" style="2" hidden="1" customWidth="1"/>
    <col min="21" max="21" width="7.5703125" style="2" customWidth="1"/>
    <col min="22" max="22" width="9.42578125" style="2" customWidth="1"/>
    <col min="23" max="23" width="11.85546875" style="2" customWidth="1"/>
    <col min="24" max="24" width="11.140625" style="2" customWidth="1"/>
    <col min="25" max="25" width="11" style="2" customWidth="1"/>
    <col min="26" max="26" width="11.28515625" style="3" customWidth="1"/>
    <col min="27" max="27" width="10.5703125" style="3" customWidth="1"/>
    <col min="28" max="28" width="11.85546875" style="3" customWidth="1"/>
    <col min="29" max="29" width="9.140625" style="3"/>
    <col min="30" max="37" width="9.140625" style="1"/>
    <col min="38" max="38" width="9.28515625" style="1" bestFit="1" customWidth="1"/>
    <col min="39" max="16384" width="9.140625" style="1"/>
  </cols>
  <sheetData>
    <row r="1" spans="2:38" x14ac:dyDescent="0.25">
      <c r="AA1" s="51" t="s">
        <v>43</v>
      </c>
      <c r="AB1" s="51"/>
    </row>
    <row r="3" spans="2:38" x14ac:dyDescent="0.25">
      <c r="B3" s="54" t="s">
        <v>0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</row>
    <row r="4" spans="2:38" s="9" customFormat="1" ht="16.5" thickBot="1" x14ac:dyDescent="0.3">
      <c r="B4" s="4"/>
      <c r="C4" s="5"/>
      <c r="D4" s="6"/>
      <c r="E4" s="6"/>
      <c r="F4" s="6"/>
      <c r="G4" s="6"/>
      <c r="H4" s="6"/>
      <c r="I4" s="5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8"/>
      <c r="AA4" s="8"/>
      <c r="AB4" s="8"/>
      <c r="AC4" s="8"/>
    </row>
    <row r="5" spans="2:38" s="11" customFormat="1" ht="12.75" customHeight="1" x14ac:dyDescent="0.25">
      <c r="B5" s="56" t="s">
        <v>1</v>
      </c>
      <c r="C5" s="48" t="s">
        <v>2</v>
      </c>
      <c r="D5" s="48"/>
      <c r="E5" s="48"/>
      <c r="F5" s="48"/>
      <c r="G5" s="48"/>
      <c r="H5" s="48"/>
      <c r="I5" s="48" t="s">
        <v>3</v>
      </c>
      <c r="J5" s="48" t="s">
        <v>4</v>
      </c>
      <c r="K5" s="48" t="s">
        <v>5</v>
      </c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 t="s">
        <v>6</v>
      </c>
      <c r="Y5" s="48" t="s">
        <v>7</v>
      </c>
      <c r="Z5" s="48" t="s">
        <v>44</v>
      </c>
      <c r="AA5" s="48" t="s">
        <v>8</v>
      </c>
      <c r="AB5" s="52" t="s">
        <v>9</v>
      </c>
      <c r="AC5" s="10"/>
    </row>
    <row r="6" spans="2:38" s="13" customFormat="1" ht="15" customHeight="1" x14ac:dyDescent="0.25">
      <c r="B6" s="57"/>
      <c r="C6" s="47"/>
      <c r="D6" s="47"/>
      <c r="E6" s="47"/>
      <c r="F6" s="47"/>
      <c r="G6" s="47"/>
      <c r="H6" s="47"/>
      <c r="I6" s="47"/>
      <c r="J6" s="47"/>
      <c r="K6" s="47" t="s">
        <v>10</v>
      </c>
      <c r="L6" s="47"/>
      <c r="M6" s="47"/>
      <c r="N6" s="47"/>
      <c r="O6" s="47"/>
      <c r="P6" s="47"/>
      <c r="Q6" s="47" t="s">
        <v>11</v>
      </c>
      <c r="R6" s="47"/>
      <c r="S6" s="47"/>
      <c r="T6" s="47"/>
      <c r="U6" s="47"/>
      <c r="V6" s="47"/>
      <c r="W6" s="47" t="s">
        <v>12</v>
      </c>
      <c r="X6" s="58"/>
      <c r="Y6" s="58"/>
      <c r="Z6" s="58"/>
      <c r="AA6" s="58"/>
      <c r="AB6" s="53"/>
      <c r="AC6" s="12"/>
    </row>
    <row r="7" spans="2:38" s="13" customFormat="1" ht="141.75" customHeight="1" x14ac:dyDescent="0.25">
      <c r="B7" s="57"/>
      <c r="C7" s="59" t="s">
        <v>13</v>
      </c>
      <c r="D7" s="47" t="s">
        <v>14</v>
      </c>
      <c r="E7" s="47"/>
      <c r="F7" s="47"/>
      <c r="G7" s="47"/>
      <c r="H7" s="47"/>
      <c r="I7" s="47"/>
      <c r="J7" s="47"/>
      <c r="K7" s="47" t="s">
        <v>15</v>
      </c>
      <c r="L7" s="47"/>
      <c r="M7" s="47" t="s">
        <v>16</v>
      </c>
      <c r="N7" s="47"/>
      <c r="O7" s="47" t="s">
        <v>17</v>
      </c>
      <c r="P7" s="47"/>
      <c r="Q7" s="47" t="s">
        <v>18</v>
      </c>
      <c r="R7" s="47"/>
      <c r="S7" s="47" t="s">
        <v>19</v>
      </c>
      <c r="T7" s="47"/>
      <c r="U7" s="47" t="s">
        <v>20</v>
      </c>
      <c r="V7" s="47"/>
      <c r="W7" s="47"/>
      <c r="X7" s="58"/>
      <c r="Y7" s="58"/>
      <c r="Z7" s="58"/>
      <c r="AA7" s="58"/>
      <c r="AB7" s="53"/>
      <c r="AC7" s="12"/>
    </row>
    <row r="8" spans="2:38" s="13" customFormat="1" ht="38.25" x14ac:dyDescent="0.25">
      <c r="B8" s="57"/>
      <c r="C8" s="59"/>
      <c r="D8" s="14" t="s">
        <v>21</v>
      </c>
      <c r="E8" s="14" t="s">
        <v>22</v>
      </c>
      <c r="F8" s="14" t="s">
        <v>23</v>
      </c>
      <c r="G8" s="14" t="s">
        <v>24</v>
      </c>
      <c r="H8" s="14" t="s">
        <v>25</v>
      </c>
      <c r="I8" s="47"/>
      <c r="J8" s="47"/>
      <c r="K8" s="15" t="s">
        <v>26</v>
      </c>
      <c r="L8" s="16" t="s">
        <v>27</v>
      </c>
      <c r="M8" s="15" t="s">
        <v>26</v>
      </c>
      <c r="N8" s="16" t="s">
        <v>27</v>
      </c>
      <c r="O8" s="15" t="s">
        <v>26</v>
      </c>
      <c r="P8" s="16" t="s">
        <v>27</v>
      </c>
      <c r="Q8" s="15" t="s">
        <v>26</v>
      </c>
      <c r="R8" s="16" t="s">
        <v>27</v>
      </c>
      <c r="S8" s="15" t="s">
        <v>26</v>
      </c>
      <c r="T8" s="16" t="s">
        <v>27</v>
      </c>
      <c r="U8" s="15" t="s">
        <v>26</v>
      </c>
      <c r="V8" s="16" t="s">
        <v>27</v>
      </c>
      <c r="W8" s="47"/>
      <c r="X8" s="58"/>
      <c r="Y8" s="58"/>
      <c r="Z8" s="58"/>
      <c r="AA8" s="58"/>
      <c r="AB8" s="53"/>
      <c r="AC8" s="12"/>
    </row>
    <row r="9" spans="2:38" s="13" customFormat="1" ht="12.75" x14ac:dyDescent="0.25">
      <c r="B9" s="17">
        <v>1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2</v>
      </c>
      <c r="J9" s="14">
        <v>3</v>
      </c>
      <c r="K9" s="14">
        <v>8</v>
      </c>
      <c r="L9" s="14">
        <v>9</v>
      </c>
      <c r="M9" s="14">
        <v>4</v>
      </c>
      <c r="N9" s="14">
        <v>5</v>
      </c>
      <c r="O9" s="14">
        <v>6</v>
      </c>
      <c r="P9" s="14">
        <v>7</v>
      </c>
      <c r="Q9" s="14">
        <v>8</v>
      </c>
      <c r="R9" s="14">
        <v>9</v>
      </c>
      <c r="S9" s="14">
        <v>16</v>
      </c>
      <c r="T9" s="14">
        <v>17</v>
      </c>
      <c r="U9" s="14">
        <v>10</v>
      </c>
      <c r="V9" s="14">
        <v>11</v>
      </c>
      <c r="W9" s="14">
        <v>12</v>
      </c>
      <c r="X9" s="14">
        <v>13</v>
      </c>
      <c r="Y9" s="14">
        <v>14</v>
      </c>
      <c r="Z9" s="14">
        <v>15</v>
      </c>
      <c r="AA9" s="14">
        <v>16</v>
      </c>
      <c r="AB9" s="18">
        <v>17</v>
      </c>
      <c r="AC9" s="12"/>
      <c r="AL9" s="13">
        <v>1</v>
      </c>
    </row>
    <row r="10" spans="2:38" s="20" customFormat="1" ht="12.75" x14ac:dyDescent="0.2">
      <c r="B10" s="24" t="s">
        <v>28</v>
      </c>
      <c r="C10" s="25">
        <f>D10+E10+F10+G10+H10</f>
        <v>5</v>
      </c>
      <c r="D10" s="26">
        <v>1</v>
      </c>
      <c r="E10" s="26">
        <v>1</v>
      </c>
      <c r="F10" s="26">
        <v>1</v>
      </c>
      <c r="G10" s="26">
        <v>1</v>
      </c>
      <c r="H10" s="26">
        <v>1</v>
      </c>
      <c r="I10" s="26">
        <v>1</v>
      </c>
      <c r="J10" s="27">
        <f>19540</f>
        <v>19540</v>
      </c>
      <c r="K10" s="28"/>
      <c r="L10" s="28"/>
      <c r="M10" s="28"/>
      <c r="N10" s="28"/>
      <c r="O10" s="28"/>
      <c r="P10" s="29">
        <f>ROUND(J10*O10/100,2)</f>
        <v>0</v>
      </c>
      <c r="Q10" s="28">
        <v>10</v>
      </c>
      <c r="R10" s="29">
        <f t="shared" ref="R10:R22" si="0">ROUND(J10*Q10/100,2)</f>
        <v>1954</v>
      </c>
      <c r="S10" s="28"/>
      <c r="T10" s="28"/>
      <c r="U10" s="28">
        <v>290</v>
      </c>
      <c r="V10" s="29">
        <f t="shared" ref="V10:V22" si="1">ROUND(J10*U10/100,2)</f>
        <v>56666</v>
      </c>
      <c r="W10" s="29">
        <f t="shared" ref="W10:W22" si="2">ROUND((L10+N10+P10+R10+T10+V10+J10)*0.25,1)</f>
        <v>19540</v>
      </c>
      <c r="X10" s="29">
        <f>J10+L10+N10+P10+R10+T10+V10+W10</f>
        <v>97700</v>
      </c>
      <c r="Y10" s="29">
        <f>X10*I10</f>
        <v>97700</v>
      </c>
      <c r="Z10" s="28">
        <f>(Y10*5+Y10*3*1.038)/1000</f>
        <v>792.73779999999999</v>
      </c>
      <c r="AA10" s="28">
        <f>(Y10*1.038*9+Y10*1.038*3*1.04)/1000</f>
        <v>1229.1207120000001</v>
      </c>
      <c r="AB10" s="30">
        <f>(Y10*1.038*1.04*9+Y10*1.038*1.04*3*1.04)/1000</f>
        <v>1278.2855404800002</v>
      </c>
      <c r="AC10" s="19"/>
    </row>
    <row r="11" spans="2:38" s="20" customFormat="1" ht="25.5" x14ac:dyDescent="0.2">
      <c r="B11" s="24" t="s">
        <v>29</v>
      </c>
      <c r="C11" s="25">
        <f>D11+E11+F11+G11+H11</f>
        <v>1</v>
      </c>
      <c r="D11" s="26">
        <v>1</v>
      </c>
      <c r="E11" s="26"/>
      <c r="F11" s="26"/>
      <c r="G11" s="26"/>
      <c r="H11" s="26"/>
      <c r="I11" s="26">
        <v>1</v>
      </c>
      <c r="J11" s="27">
        <f>J10-(J10*0.2)</f>
        <v>15632</v>
      </c>
      <c r="K11" s="31"/>
      <c r="L11" s="28"/>
      <c r="M11" s="31"/>
      <c r="N11" s="28"/>
      <c r="O11" s="31"/>
      <c r="P11" s="29">
        <f>ROUND(J11*O11/100,2)</f>
        <v>0</v>
      </c>
      <c r="Q11" s="31">
        <v>10</v>
      </c>
      <c r="R11" s="29">
        <f>ROUND(J11*Q11/100,2)</f>
        <v>1563.2</v>
      </c>
      <c r="S11" s="31"/>
      <c r="T11" s="28"/>
      <c r="U11" s="28">
        <v>290</v>
      </c>
      <c r="V11" s="29">
        <f t="shared" si="1"/>
        <v>45332.800000000003</v>
      </c>
      <c r="W11" s="29">
        <f>ROUND((L11+N11+P11+R11+T11+V11+J11)*0.25,1)</f>
        <v>15632</v>
      </c>
      <c r="X11" s="29">
        <f>J11+L11+N11+P11+R11+T11+V11+W11</f>
        <v>78160</v>
      </c>
      <c r="Y11" s="29">
        <f>X11*I11</f>
        <v>78160</v>
      </c>
      <c r="Z11" s="28">
        <f t="shared" ref="Z11:Z22" si="3">(Y11*5+Y11*3*1.038)/1000</f>
        <v>634.19024000000002</v>
      </c>
      <c r="AA11" s="28">
        <f t="shared" ref="AA11:AA22" si="4">(Y11*1.038*9+Y11*1.038*3*1.04)/1000</f>
        <v>983.29656959999988</v>
      </c>
      <c r="AB11" s="30">
        <f t="shared" ref="AB11:AB22" si="5">(Y11*1.038*1.04*9+Y11*1.038*1.04*3*1.04)/1000</f>
        <v>1022.628432384</v>
      </c>
      <c r="AC11" s="19"/>
    </row>
    <row r="12" spans="2:38" s="20" customFormat="1" ht="12.75" x14ac:dyDescent="0.2">
      <c r="B12" s="24" t="s">
        <v>30</v>
      </c>
      <c r="C12" s="25">
        <f t="shared" ref="C12:C22" si="6">D12+E12+F12+G12+H12</f>
        <v>5</v>
      </c>
      <c r="D12" s="26">
        <v>1</v>
      </c>
      <c r="E12" s="26">
        <v>1</v>
      </c>
      <c r="F12" s="26">
        <v>1</v>
      </c>
      <c r="G12" s="26">
        <v>1</v>
      </c>
      <c r="H12" s="26">
        <v>1</v>
      </c>
      <c r="I12" s="26">
        <v>1</v>
      </c>
      <c r="J12" s="27">
        <v>9950</v>
      </c>
      <c r="K12" s="31"/>
      <c r="L12" s="28"/>
      <c r="M12" s="31"/>
      <c r="N12" s="28"/>
      <c r="O12" s="31"/>
      <c r="P12" s="29">
        <f t="shared" ref="P12:P22" si="7">ROUND(J12*O12/100,2)</f>
        <v>0</v>
      </c>
      <c r="Q12" s="31">
        <v>10</v>
      </c>
      <c r="R12" s="29">
        <f t="shared" si="0"/>
        <v>995</v>
      </c>
      <c r="S12" s="31"/>
      <c r="T12" s="28"/>
      <c r="U12" s="28">
        <v>210</v>
      </c>
      <c r="V12" s="29">
        <f t="shared" si="1"/>
        <v>20895</v>
      </c>
      <c r="W12" s="29">
        <f t="shared" si="2"/>
        <v>7960</v>
      </c>
      <c r="X12" s="29">
        <f t="shared" ref="X12:X22" si="8">J12+L12+N12+P12+R12+T12+V12+W12</f>
        <v>39800</v>
      </c>
      <c r="Y12" s="29">
        <f t="shared" ref="Y12:Y22" si="9">X12*I12</f>
        <v>39800</v>
      </c>
      <c r="Z12" s="28">
        <f>(Y12*5+Y12*3*1.038)/1000</f>
        <v>322.93720000000002</v>
      </c>
      <c r="AA12" s="28">
        <f>(Y12*1.038*9+Y12*1.038*3*1.04)/1000</f>
        <v>500.70628800000009</v>
      </c>
      <c r="AB12" s="30">
        <f t="shared" si="5"/>
        <v>520.73453952</v>
      </c>
      <c r="AC12" s="19"/>
    </row>
    <row r="13" spans="2:38" s="20" customFormat="1" ht="12.75" x14ac:dyDescent="0.2">
      <c r="B13" s="32" t="s">
        <v>31</v>
      </c>
      <c r="C13" s="33">
        <f t="shared" si="6"/>
        <v>0</v>
      </c>
      <c r="D13" s="28"/>
      <c r="E13" s="28"/>
      <c r="F13" s="28"/>
      <c r="G13" s="28"/>
      <c r="H13" s="28"/>
      <c r="I13" s="28">
        <v>0.5</v>
      </c>
      <c r="J13" s="27">
        <v>10310</v>
      </c>
      <c r="K13" s="31"/>
      <c r="L13" s="28"/>
      <c r="M13" s="31"/>
      <c r="N13" s="28"/>
      <c r="O13" s="31"/>
      <c r="P13" s="29">
        <f t="shared" si="7"/>
        <v>0</v>
      </c>
      <c r="Q13" s="31">
        <v>10</v>
      </c>
      <c r="R13" s="29">
        <f t="shared" si="0"/>
        <v>1031</v>
      </c>
      <c r="S13" s="31"/>
      <c r="T13" s="28"/>
      <c r="U13" s="28">
        <v>210</v>
      </c>
      <c r="V13" s="29">
        <f t="shared" si="1"/>
        <v>21651</v>
      </c>
      <c r="W13" s="29">
        <f t="shared" si="2"/>
        <v>8248</v>
      </c>
      <c r="X13" s="29">
        <f t="shared" si="8"/>
        <v>41240</v>
      </c>
      <c r="Y13" s="29">
        <f t="shared" si="9"/>
        <v>20620</v>
      </c>
      <c r="Z13" s="28">
        <f t="shared" si="3"/>
        <v>167.31067999999999</v>
      </c>
      <c r="AA13" s="28">
        <f t="shared" si="4"/>
        <v>259.41114720000002</v>
      </c>
      <c r="AB13" s="30">
        <f t="shared" si="5"/>
        <v>269.78759308800005</v>
      </c>
      <c r="AC13" s="19"/>
    </row>
    <row r="14" spans="2:38" s="20" customFormat="1" ht="12.75" x14ac:dyDescent="0.2">
      <c r="B14" s="32" t="s">
        <v>32</v>
      </c>
      <c r="C14" s="33">
        <f t="shared" si="6"/>
        <v>0</v>
      </c>
      <c r="D14" s="28"/>
      <c r="E14" s="28"/>
      <c r="F14" s="28"/>
      <c r="G14" s="28"/>
      <c r="H14" s="28"/>
      <c r="I14" s="28">
        <v>6</v>
      </c>
      <c r="J14" s="27">
        <v>15700</v>
      </c>
      <c r="K14" s="31"/>
      <c r="L14" s="28"/>
      <c r="M14" s="31"/>
      <c r="N14" s="28"/>
      <c r="O14" s="31">
        <v>10</v>
      </c>
      <c r="P14" s="29">
        <f t="shared" si="7"/>
        <v>1570</v>
      </c>
      <c r="Q14" s="31">
        <v>10</v>
      </c>
      <c r="R14" s="29">
        <f t="shared" si="0"/>
        <v>1570</v>
      </c>
      <c r="S14" s="31"/>
      <c r="T14" s="28"/>
      <c r="U14" s="28">
        <v>100</v>
      </c>
      <c r="V14" s="29">
        <f t="shared" si="1"/>
        <v>15700</v>
      </c>
      <c r="W14" s="29">
        <f t="shared" si="2"/>
        <v>8635</v>
      </c>
      <c r="X14" s="29">
        <f t="shared" si="8"/>
        <v>43175</v>
      </c>
      <c r="Y14" s="29">
        <f t="shared" si="9"/>
        <v>259050</v>
      </c>
      <c r="Z14" s="28">
        <f t="shared" si="3"/>
        <v>2101.9317000000001</v>
      </c>
      <c r="AA14" s="28">
        <f t="shared" si="4"/>
        <v>3258.994068</v>
      </c>
      <c r="AB14" s="30">
        <f t="shared" si="5"/>
        <v>3389.3538307200001</v>
      </c>
      <c r="AC14" s="19"/>
    </row>
    <row r="15" spans="2:38" s="20" customFormat="1" ht="12.75" x14ac:dyDescent="0.2">
      <c r="B15" s="32" t="s">
        <v>33</v>
      </c>
      <c r="C15" s="33">
        <f t="shared" si="6"/>
        <v>0</v>
      </c>
      <c r="D15" s="28"/>
      <c r="E15" s="28"/>
      <c r="F15" s="28"/>
      <c r="G15" s="28"/>
      <c r="H15" s="28"/>
      <c r="I15" s="28">
        <v>6</v>
      </c>
      <c r="J15" s="27">
        <v>7820</v>
      </c>
      <c r="K15" s="31"/>
      <c r="L15" s="28"/>
      <c r="M15" s="31"/>
      <c r="N15" s="28"/>
      <c r="O15" s="31">
        <v>10</v>
      </c>
      <c r="P15" s="29">
        <f t="shared" si="7"/>
        <v>782</v>
      </c>
      <c r="Q15" s="31">
        <v>10</v>
      </c>
      <c r="R15" s="29">
        <f t="shared" si="0"/>
        <v>782</v>
      </c>
      <c r="S15" s="31"/>
      <c r="T15" s="28"/>
      <c r="U15" s="28">
        <v>270</v>
      </c>
      <c r="V15" s="29">
        <f t="shared" si="1"/>
        <v>21114</v>
      </c>
      <c r="W15" s="29">
        <f t="shared" si="2"/>
        <v>7624.5</v>
      </c>
      <c r="X15" s="29">
        <f t="shared" si="8"/>
        <v>38122.5</v>
      </c>
      <c r="Y15" s="29">
        <f t="shared" si="9"/>
        <v>228735</v>
      </c>
      <c r="Z15" s="28">
        <f t="shared" si="3"/>
        <v>1855.95579</v>
      </c>
      <c r="AA15" s="28">
        <f t="shared" si="4"/>
        <v>2877.6143916000001</v>
      </c>
      <c r="AB15" s="30">
        <f t="shared" si="5"/>
        <v>2992.7189672640002</v>
      </c>
      <c r="AC15" s="19"/>
    </row>
    <row r="16" spans="2:38" s="20" customFormat="1" ht="12.75" x14ac:dyDescent="0.2">
      <c r="B16" s="32" t="s">
        <v>34</v>
      </c>
      <c r="C16" s="33">
        <f t="shared" si="6"/>
        <v>0</v>
      </c>
      <c r="D16" s="28"/>
      <c r="E16" s="28"/>
      <c r="F16" s="28"/>
      <c r="G16" s="28"/>
      <c r="H16" s="28"/>
      <c r="I16" s="28">
        <v>6</v>
      </c>
      <c r="J16" s="27">
        <v>6770</v>
      </c>
      <c r="K16" s="31"/>
      <c r="L16" s="28"/>
      <c r="M16" s="31"/>
      <c r="N16" s="28"/>
      <c r="O16" s="31"/>
      <c r="P16" s="29">
        <f t="shared" si="7"/>
        <v>0</v>
      </c>
      <c r="Q16" s="31">
        <v>10</v>
      </c>
      <c r="R16" s="29">
        <f t="shared" si="0"/>
        <v>677</v>
      </c>
      <c r="S16" s="31"/>
      <c r="T16" s="28"/>
      <c r="U16" s="28">
        <v>120</v>
      </c>
      <c r="V16" s="29">
        <f t="shared" si="1"/>
        <v>8124</v>
      </c>
      <c r="W16" s="29">
        <f t="shared" si="2"/>
        <v>3892.8</v>
      </c>
      <c r="X16" s="29">
        <f t="shared" si="8"/>
        <v>19463.8</v>
      </c>
      <c r="Y16" s="29">
        <f t="shared" si="9"/>
        <v>116782.79999999999</v>
      </c>
      <c r="Z16" s="28">
        <f t="shared" si="3"/>
        <v>947.57563919999996</v>
      </c>
      <c r="AA16" s="28">
        <f t="shared" si="4"/>
        <v>1469.1930223679999</v>
      </c>
      <c r="AB16" s="30">
        <f t="shared" si="5"/>
        <v>1527.9607432627201</v>
      </c>
      <c r="AC16" s="19"/>
    </row>
    <row r="17" spans="2:29" s="20" customFormat="1" ht="12.75" x14ac:dyDescent="0.2">
      <c r="B17" s="32" t="s">
        <v>35</v>
      </c>
      <c r="C17" s="33">
        <f t="shared" si="6"/>
        <v>0.5</v>
      </c>
      <c r="D17" s="28">
        <v>0.5</v>
      </c>
      <c r="E17" s="28"/>
      <c r="F17" s="28"/>
      <c r="G17" s="28"/>
      <c r="H17" s="28"/>
      <c r="I17" s="28">
        <v>1</v>
      </c>
      <c r="J17" s="27">
        <v>7450</v>
      </c>
      <c r="K17" s="31"/>
      <c r="L17" s="28"/>
      <c r="M17" s="31"/>
      <c r="N17" s="28"/>
      <c r="O17" s="31">
        <v>10</v>
      </c>
      <c r="P17" s="29">
        <f t="shared" si="7"/>
        <v>745</v>
      </c>
      <c r="Q17" s="31">
        <v>10</v>
      </c>
      <c r="R17" s="29">
        <f t="shared" si="0"/>
        <v>745</v>
      </c>
      <c r="S17" s="31"/>
      <c r="T17" s="28"/>
      <c r="U17" s="28">
        <v>150</v>
      </c>
      <c r="V17" s="29">
        <f t="shared" si="1"/>
        <v>11175</v>
      </c>
      <c r="W17" s="29">
        <f t="shared" si="2"/>
        <v>5028.8</v>
      </c>
      <c r="X17" s="29">
        <f t="shared" si="8"/>
        <v>25143.8</v>
      </c>
      <c r="Y17" s="29">
        <f t="shared" si="9"/>
        <v>25143.8</v>
      </c>
      <c r="Z17" s="28">
        <f t="shared" si="3"/>
        <v>204.01679320000002</v>
      </c>
      <c r="AA17" s="28">
        <f t="shared" si="4"/>
        <v>316.32308452799998</v>
      </c>
      <c r="AB17" s="30">
        <f t="shared" si="5"/>
        <v>328.97600790912003</v>
      </c>
      <c r="AC17" s="19"/>
    </row>
    <row r="18" spans="2:29" s="20" customFormat="1" ht="12.75" x14ac:dyDescent="0.2">
      <c r="B18" s="32" t="s">
        <v>36</v>
      </c>
      <c r="C18" s="33">
        <f t="shared" si="6"/>
        <v>3.5</v>
      </c>
      <c r="D18" s="28">
        <v>1</v>
      </c>
      <c r="E18" s="28">
        <v>0.5</v>
      </c>
      <c r="F18" s="28">
        <v>1</v>
      </c>
      <c r="G18" s="28">
        <v>0.5</v>
      </c>
      <c r="H18" s="28">
        <v>0.5</v>
      </c>
      <c r="I18" s="28">
        <v>1</v>
      </c>
      <c r="J18" s="27">
        <v>7110</v>
      </c>
      <c r="K18" s="31"/>
      <c r="L18" s="28"/>
      <c r="M18" s="31"/>
      <c r="N18" s="28"/>
      <c r="O18" s="31"/>
      <c r="P18" s="29">
        <f t="shared" si="7"/>
        <v>0</v>
      </c>
      <c r="Q18" s="31">
        <v>10</v>
      </c>
      <c r="R18" s="29">
        <f t="shared" si="0"/>
        <v>711</v>
      </c>
      <c r="S18" s="31"/>
      <c r="T18" s="28"/>
      <c r="U18" s="28">
        <v>330</v>
      </c>
      <c r="V18" s="29">
        <f t="shared" si="1"/>
        <v>23463</v>
      </c>
      <c r="W18" s="29">
        <f t="shared" si="2"/>
        <v>7821</v>
      </c>
      <c r="X18" s="29">
        <f t="shared" si="8"/>
        <v>39105</v>
      </c>
      <c r="Y18" s="29">
        <f t="shared" si="9"/>
        <v>39105</v>
      </c>
      <c r="Z18" s="28">
        <f t="shared" si="3"/>
        <v>317.29796999999996</v>
      </c>
      <c r="AA18" s="28">
        <f t="shared" si="4"/>
        <v>491.96279879999997</v>
      </c>
      <c r="AB18" s="30">
        <f t="shared" si="5"/>
        <v>511.64131075199998</v>
      </c>
      <c r="AC18" s="19"/>
    </row>
    <row r="19" spans="2:29" s="20" customFormat="1" ht="12.75" x14ac:dyDescent="0.2">
      <c r="B19" s="32" t="s">
        <v>37</v>
      </c>
      <c r="C19" s="33">
        <f t="shared" si="6"/>
        <v>3</v>
      </c>
      <c r="D19" s="28">
        <v>0.5</v>
      </c>
      <c r="E19" s="28">
        <v>0.5</v>
      </c>
      <c r="F19" s="28">
        <v>1</v>
      </c>
      <c r="G19" s="28">
        <v>0.5</v>
      </c>
      <c r="H19" s="28">
        <v>0.5</v>
      </c>
      <c r="I19" s="29">
        <v>0.25</v>
      </c>
      <c r="J19" s="27">
        <v>7790</v>
      </c>
      <c r="K19" s="31"/>
      <c r="L19" s="28"/>
      <c r="M19" s="31"/>
      <c r="N19" s="28"/>
      <c r="O19" s="31"/>
      <c r="P19" s="29">
        <f t="shared" si="7"/>
        <v>0</v>
      </c>
      <c r="Q19" s="31">
        <v>10</v>
      </c>
      <c r="R19" s="29">
        <f t="shared" si="0"/>
        <v>779</v>
      </c>
      <c r="S19" s="31"/>
      <c r="T19" s="28"/>
      <c r="U19" s="28">
        <v>90</v>
      </c>
      <c r="V19" s="29">
        <f t="shared" si="1"/>
        <v>7011</v>
      </c>
      <c r="W19" s="29">
        <f t="shared" si="2"/>
        <v>3895</v>
      </c>
      <c r="X19" s="29">
        <f t="shared" si="8"/>
        <v>19475</v>
      </c>
      <c r="Y19" s="29">
        <f t="shared" si="9"/>
        <v>4868.75</v>
      </c>
      <c r="Z19" s="28">
        <f t="shared" si="3"/>
        <v>39.5050375</v>
      </c>
      <c r="AA19" s="28">
        <f t="shared" si="4"/>
        <v>61.2516015</v>
      </c>
      <c r="AB19" s="30">
        <f t="shared" si="5"/>
        <v>63.701665559999995</v>
      </c>
      <c r="AC19" s="19"/>
    </row>
    <row r="20" spans="2:29" s="20" customFormat="1" ht="12.75" x14ac:dyDescent="0.2">
      <c r="B20" s="32" t="s">
        <v>38</v>
      </c>
      <c r="C20" s="33">
        <f t="shared" si="6"/>
        <v>0</v>
      </c>
      <c r="D20" s="28"/>
      <c r="E20" s="28"/>
      <c r="F20" s="28"/>
      <c r="G20" s="28"/>
      <c r="H20" s="28"/>
      <c r="I20" s="29">
        <v>0.25</v>
      </c>
      <c r="J20" s="29">
        <v>7820</v>
      </c>
      <c r="K20" s="31"/>
      <c r="L20" s="28"/>
      <c r="M20" s="31"/>
      <c r="N20" s="28"/>
      <c r="O20" s="31"/>
      <c r="P20" s="29">
        <f t="shared" si="7"/>
        <v>0</v>
      </c>
      <c r="Q20" s="31">
        <v>10</v>
      </c>
      <c r="R20" s="29">
        <f t="shared" si="0"/>
        <v>782</v>
      </c>
      <c r="S20" s="31"/>
      <c r="T20" s="28"/>
      <c r="U20" s="28">
        <v>90</v>
      </c>
      <c r="V20" s="29">
        <f t="shared" si="1"/>
        <v>7038</v>
      </c>
      <c r="W20" s="29">
        <f t="shared" si="2"/>
        <v>3910</v>
      </c>
      <c r="X20" s="29">
        <f t="shared" si="8"/>
        <v>19550</v>
      </c>
      <c r="Y20" s="29">
        <f t="shared" si="9"/>
        <v>4887.5</v>
      </c>
      <c r="Z20" s="28">
        <f t="shared" si="3"/>
        <v>39.657175000000002</v>
      </c>
      <c r="AA20" s="28">
        <f t="shared" si="4"/>
        <v>61.487487000000002</v>
      </c>
      <c r="AB20" s="30">
        <f t="shared" si="5"/>
        <v>63.946986480000007</v>
      </c>
      <c r="AC20" s="19"/>
    </row>
    <row r="21" spans="2:29" s="20" customFormat="1" ht="25.5" x14ac:dyDescent="0.2">
      <c r="B21" s="24" t="s">
        <v>39</v>
      </c>
      <c r="C21" s="33">
        <f t="shared" si="6"/>
        <v>5</v>
      </c>
      <c r="D21" s="28">
        <v>1</v>
      </c>
      <c r="E21" s="28">
        <v>1</v>
      </c>
      <c r="F21" s="28">
        <v>1</v>
      </c>
      <c r="G21" s="28">
        <v>1</v>
      </c>
      <c r="H21" s="28">
        <v>1</v>
      </c>
      <c r="I21" s="28">
        <v>0.5</v>
      </c>
      <c r="J21" s="27">
        <v>7110</v>
      </c>
      <c r="K21" s="31"/>
      <c r="L21" s="28"/>
      <c r="M21" s="31"/>
      <c r="N21" s="28"/>
      <c r="O21" s="31"/>
      <c r="P21" s="29">
        <f t="shared" si="7"/>
        <v>0</v>
      </c>
      <c r="Q21" s="31">
        <v>10</v>
      </c>
      <c r="R21" s="29">
        <f t="shared" si="0"/>
        <v>711</v>
      </c>
      <c r="S21" s="31"/>
      <c r="T21" s="28"/>
      <c r="U21" s="28">
        <v>100</v>
      </c>
      <c r="V21" s="29">
        <f t="shared" si="1"/>
        <v>7110</v>
      </c>
      <c r="W21" s="29">
        <f t="shared" si="2"/>
        <v>3732.8</v>
      </c>
      <c r="X21" s="29">
        <f t="shared" si="8"/>
        <v>18663.8</v>
      </c>
      <c r="Y21" s="29">
        <f t="shared" si="9"/>
        <v>9331.9</v>
      </c>
      <c r="Z21" s="28">
        <f t="shared" si="3"/>
        <v>75.719036599999995</v>
      </c>
      <c r="AA21" s="28">
        <f t="shared" si="4"/>
        <v>117.40052786399998</v>
      </c>
      <c r="AB21" s="30">
        <f t="shared" si="5"/>
        <v>122.09654897855999</v>
      </c>
      <c r="AC21" s="19"/>
    </row>
    <row r="22" spans="2:29" s="20" customFormat="1" ht="12.75" x14ac:dyDescent="0.2">
      <c r="B22" s="32" t="s">
        <v>40</v>
      </c>
      <c r="C22" s="33">
        <f t="shared" si="6"/>
        <v>5</v>
      </c>
      <c r="D22" s="28">
        <v>1</v>
      </c>
      <c r="E22" s="28">
        <v>1</v>
      </c>
      <c r="F22" s="28">
        <v>1</v>
      </c>
      <c r="G22" s="28">
        <v>1</v>
      </c>
      <c r="H22" s="28">
        <v>1</v>
      </c>
      <c r="I22" s="28">
        <v>0.5</v>
      </c>
      <c r="J22" s="27">
        <v>6770</v>
      </c>
      <c r="K22" s="31"/>
      <c r="L22" s="28"/>
      <c r="M22" s="31"/>
      <c r="N22" s="28"/>
      <c r="O22" s="31"/>
      <c r="P22" s="29">
        <f t="shared" si="7"/>
        <v>0</v>
      </c>
      <c r="Q22" s="31">
        <v>10</v>
      </c>
      <c r="R22" s="29">
        <f t="shared" si="0"/>
        <v>677</v>
      </c>
      <c r="S22" s="31"/>
      <c r="T22" s="28"/>
      <c r="U22" s="28">
        <v>120</v>
      </c>
      <c r="V22" s="29">
        <f t="shared" si="1"/>
        <v>8124</v>
      </c>
      <c r="W22" s="29">
        <f t="shared" si="2"/>
        <v>3892.8</v>
      </c>
      <c r="X22" s="29">
        <f t="shared" si="8"/>
        <v>19463.8</v>
      </c>
      <c r="Y22" s="29">
        <f t="shared" si="9"/>
        <v>9731.9</v>
      </c>
      <c r="Z22" s="28">
        <f t="shared" si="3"/>
        <v>78.964636599999992</v>
      </c>
      <c r="AA22" s="28">
        <f t="shared" si="4"/>
        <v>122.432751864</v>
      </c>
      <c r="AB22" s="30">
        <f t="shared" si="5"/>
        <v>127.33006193856002</v>
      </c>
      <c r="AC22" s="19"/>
    </row>
    <row r="23" spans="2:29" s="22" customFormat="1" ht="15.75" thickBot="1" x14ac:dyDescent="0.3">
      <c r="B23" s="34" t="s">
        <v>41</v>
      </c>
      <c r="C23" s="35">
        <f t="shared" ref="C23:I23" si="10">SUM(C10:C22)</f>
        <v>28</v>
      </c>
      <c r="D23" s="36">
        <f t="shared" si="10"/>
        <v>7</v>
      </c>
      <c r="E23" s="36">
        <f t="shared" si="10"/>
        <v>5</v>
      </c>
      <c r="F23" s="36">
        <f t="shared" si="10"/>
        <v>6</v>
      </c>
      <c r="G23" s="36">
        <f t="shared" si="10"/>
        <v>5</v>
      </c>
      <c r="H23" s="36">
        <f t="shared" si="10"/>
        <v>5</v>
      </c>
      <c r="I23" s="36">
        <f t="shared" si="10"/>
        <v>25</v>
      </c>
      <c r="J23" s="36"/>
      <c r="K23" s="36"/>
      <c r="L23" s="37"/>
      <c r="M23" s="38"/>
      <c r="N23" s="37"/>
      <c r="O23" s="36"/>
      <c r="P23" s="37"/>
      <c r="Q23" s="38"/>
      <c r="R23" s="37"/>
      <c r="S23" s="38"/>
      <c r="T23" s="37"/>
      <c r="U23" s="37"/>
      <c r="V23" s="37"/>
      <c r="W23" s="39"/>
      <c r="X23" s="35"/>
      <c r="Y23" s="35">
        <f>SUM(Y10:Y22)</f>
        <v>933916.65000000014</v>
      </c>
      <c r="Z23" s="36">
        <f>SUM(Z10:Z22)</f>
        <v>7577.7996981000015</v>
      </c>
      <c r="AA23" s="36">
        <f>SUM(AA10:AA22)</f>
        <v>11749.194450323999</v>
      </c>
      <c r="AB23" s="40">
        <f>SUM(AB10:AB22)</f>
        <v>12219.16222833696</v>
      </c>
      <c r="AC23" s="21"/>
    </row>
    <row r="24" spans="2:29" ht="39.75" customHeight="1" thickBot="1" x14ac:dyDescent="0.3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9" t="s">
        <v>42</v>
      </c>
      <c r="W24" s="50"/>
      <c r="X24" s="50"/>
      <c r="Y24" s="50"/>
      <c r="Z24" s="43">
        <f>ROUND(Z23*1.302,1)</f>
        <v>9866.2999999999993</v>
      </c>
      <c r="AA24" s="43">
        <f t="shared" ref="AA24:AB24" si="11">ROUND(AA23*1.302,1)</f>
        <v>15297.5</v>
      </c>
      <c r="AB24" s="44">
        <f t="shared" si="11"/>
        <v>15909.3</v>
      </c>
    </row>
    <row r="25" spans="2:29" x14ac:dyDescent="0.25">
      <c r="I25" s="23"/>
    </row>
  </sheetData>
  <protectedRanges>
    <protectedRange sqref="M10 O10 Q10 S10 K10 U10:U23" name="Диапазон1_2"/>
  </protectedRanges>
  <autoFilter ref="B9:AL23"/>
  <mergeCells count="24">
    <mergeCell ref="V24:Y24"/>
    <mergeCell ref="AA1:AB1"/>
    <mergeCell ref="AB5:AB8"/>
    <mergeCell ref="B3:AB3"/>
    <mergeCell ref="B5:B8"/>
    <mergeCell ref="X5:X8"/>
    <mergeCell ref="Y5:Y8"/>
    <mergeCell ref="Z5:Z8"/>
    <mergeCell ref="AA5:AA8"/>
    <mergeCell ref="K6:P6"/>
    <mergeCell ref="Q6:V6"/>
    <mergeCell ref="W6:W8"/>
    <mergeCell ref="C7:C8"/>
    <mergeCell ref="D7:H7"/>
    <mergeCell ref="K7:L7"/>
    <mergeCell ref="M7:N7"/>
    <mergeCell ref="O7:P7"/>
    <mergeCell ref="Q7:R7"/>
    <mergeCell ref="C5:H6"/>
    <mergeCell ref="I5:I8"/>
    <mergeCell ref="J5:J8"/>
    <mergeCell ref="K5:W5"/>
    <mergeCell ref="S7:T7"/>
    <mergeCell ref="U7:V7"/>
  </mergeCells>
  <pageMargins left="0.59055118110236227" right="0.19685039370078741" top="0.39370078740157483" bottom="0.39370078740157483" header="0.31496062992125984" footer="0.31496062992125984"/>
  <pageSetup paperSize="9" scale="77" fitToHeight="10" pageOrder="overThenDown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L25"/>
  <sheetViews>
    <sheetView tabSelected="1" topLeftCell="B1" zoomScaleNormal="100" workbookViewId="0">
      <pane xSplit="1" ySplit="8" topLeftCell="C9" activePane="bottomRight" state="frozen"/>
      <selection activeCell="B5" sqref="B5"/>
      <selection pane="topRight" activeCell="C5" sqref="C5"/>
      <selection pane="bottomLeft" activeCell="B9" sqref="B9"/>
      <selection pane="bottomRight" activeCell="AE7" sqref="AE7"/>
    </sheetView>
  </sheetViews>
  <sheetFormatPr defaultRowHeight="15" x14ac:dyDescent="0.25"/>
  <cols>
    <col min="1" max="1" width="4.42578125" style="1" hidden="1" customWidth="1"/>
    <col min="2" max="2" width="29.140625" style="1" customWidth="1"/>
    <col min="3" max="3" width="7.85546875" style="2" hidden="1" customWidth="1"/>
    <col min="4" max="4" width="9.5703125" style="2" hidden="1" customWidth="1"/>
    <col min="5" max="5" width="10.140625" style="2" hidden="1" customWidth="1"/>
    <col min="6" max="6" width="10" style="2" hidden="1" customWidth="1"/>
    <col min="7" max="7" width="10.28515625" style="2" hidden="1" customWidth="1"/>
    <col min="8" max="8" width="8.28515625" style="2" hidden="1" customWidth="1"/>
    <col min="9" max="9" width="9.85546875" style="2" customWidth="1"/>
    <col min="10" max="10" width="11.28515625" style="2" customWidth="1"/>
    <col min="11" max="11" width="8.7109375" style="2" hidden="1" customWidth="1"/>
    <col min="12" max="12" width="10.28515625" style="2" hidden="1" customWidth="1"/>
    <col min="13" max="14" width="6.7109375" style="2" customWidth="1"/>
    <col min="15" max="15" width="7.5703125" style="2" customWidth="1"/>
    <col min="16" max="16" width="9.42578125" style="2" customWidth="1"/>
    <col min="17" max="17" width="6" style="2" customWidth="1"/>
    <col min="18" max="18" width="8.5703125" style="2" customWidth="1"/>
    <col min="19" max="19" width="6.42578125" style="2" hidden="1" customWidth="1"/>
    <col min="20" max="20" width="8.7109375" style="2" hidden="1" customWidth="1"/>
    <col min="21" max="21" width="7.5703125" style="2" customWidth="1"/>
    <col min="22" max="22" width="9.42578125" style="2" customWidth="1"/>
    <col min="23" max="23" width="11.85546875" style="2" customWidth="1"/>
    <col min="24" max="24" width="11.140625" style="2" customWidth="1"/>
    <col min="25" max="25" width="11" style="2" customWidth="1"/>
    <col min="26" max="26" width="11.28515625" style="3" customWidth="1"/>
    <col min="27" max="27" width="10.5703125" style="3" customWidth="1"/>
    <col min="28" max="28" width="11.85546875" style="3" customWidth="1"/>
    <col min="29" max="29" width="9.140625" style="3"/>
    <col min="30" max="37" width="9.140625" style="1"/>
    <col min="38" max="38" width="9.28515625" style="1" bestFit="1" customWidth="1"/>
    <col min="39" max="16384" width="9.140625" style="1"/>
  </cols>
  <sheetData>
    <row r="1" spans="2:38" x14ac:dyDescent="0.25">
      <c r="AA1" s="51" t="s">
        <v>43</v>
      </c>
      <c r="AB1" s="51"/>
    </row>
    <row r="3" spans="2:38" ht="28.5" customHeight="1" x14ac:dyDescent="0.25">
      <c r="B3" s="54" t="s">
        <v>46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</row>
    <row r="4" spans="2:38" s="9" customFormat="1" ht="16.5" thickBot="1" x14ac:dyDescent="0.3">
      <c r="B4" s="4"/>
      <c r="C4" s="5"/>
      <c r="D4" s="6"/>
      <c r="E4" s="6"/>
      <c r="F4" s="6"/>
      <c r="G4" s="6"/>
      <c r="H4" s="6"/>
      <c r="I4" s="5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8"/>
      <c r="AA4" s="8"/>
      <c r="AB4" s="8"/>
      <c r="AC4" s="8"/>
    </row>
    <row r="5" spans="2:38" s="11" customFormat="1" ht="12.75" customHeight="1" x14ac:dyDescent="0.25">
      <c r="B5" s="56" t="s">
        <v>1</v>
      </c>
      <c r="C5" s="48" t="s">
        <v>2</v>
      </c>
      <c r="D5" s="48"/>
      <c r="E5" s="48"/>
      <c r="F5" s="48"/>
      <c r="G5" s="48"/>
      <c r="H5" s="48"/>
      <c r="I5" s="48" t="s">
        <v>3</v>
      </c>
      <c r="J5" s="48" t="s">
        <v>4</v>
      </c>
      <c r="K5" s="48" t="s">
        <v>5</v>
      </c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 t="s">
        <v>6</v>
      </c>
      <c r="Y5" s="48" t="s">
        <v>7</v>
      </c>
      <c r="Z5" s="48" t="s">
        <v>45</v>
      </c>
      <c r="AA5" s="48" t="s">
        <v>8</v>
      </c>
      <c r="AB5" s="52" t="s">
        <v>9</v>
      </c>
      <c r="AC5" s="10"/>
    </row>
    <row r="6" spans="2:38" s="13" customFormat="1" ht="15" customHeight="1" x14ac:dyDescent="0.25">
      <c r="B6" s="57"/>
      <c r="C6" s="47"/>
      <c r="D6" s="47"/>
      <c r="E6" s="47"/>
      <c r="F6" s="47"/>
      <c r="G6" s="47"/>
      <c r="H6" s="47"/>
      <c r="I6" s="47"/>
      <c r="J6" s="47"/>
      <c r="K6" s="47" t="s">
        <v>10</v>
      </c>
      <c r="L6" s="47"/>
      <c r="M6" s="47"/>
      <c r="N6" s="47"/>
      <c r="O6" s="47"/>
      <c r="P6" s="47"/>
      <c r="Q6" s="47" t="s">
        <v>11</v>
      </c>
      <c r="R6" s="47"/>
      <c r="S6" s="47"/>
      <c r="T6" s="47"/>
      <c r="U6" s="47"/>
      <c r="V6" s="47"/>
      <c r="W6" s="47" t="s">
        <v>12</v>
      </c>
      <c r="X6" s="58"/>
      <c r="Y6" s="58"/>
      <c r="Z6" s="58"/>
      <c r="AA6" s="58"/>
      <c r="AB6" s="53"/>
      <c r="AC6" s="12"/>
    </row>
    <row r="7" spans="2:38" s="13" customFormat="1" ht="141.75" customHeight="1" x14ac:dyDescent="0.25">
      <c r="B7" s="57"/>
      <c r="C7" s="59" t="s">
        <v>13</v>
      </c>
      <c r="D7" s="47" t="s">
        <v>14</v>
      </c>
      <c r="E7" s="47"/>
      <c r="F7" s="47"/>
      <c r="G7" s="47"/>
      <c r="H7" s="47"/>
      <c r="I7" s="47"/>
      <c r="J7" s="47"/>
      <c r="K7" s="47" t="s">
        <v>15</v>
      </c>
      <c r="L7" s="47"/>
      <c r="M7" s="47" t="s">
        <v>16</v>
      </c>
      <c r="N7" s="47"/>
      <c r="O7" s="47" t="s">
        <v>17</v>
      </c>
      <c r="P7" s="47"/>
      <c r="Q7" s="47" t="s">
        <v>18</v>
      </c>
      <c r="R7" s="47"/>
      <c r="S7" s="47" t="s">
        <v>19</v>
      </c>
      <c r="T7" s="47"/>
      <c r="U7" s="47" t="s">
        <v>20</v>
      </c>
      <c r="V7" s="47"/>
      <c r="W7" s="47"/>
      <c r="X7" s="58"/>
      <c r="Y7" s="58"/>
      <c r="Z7" s="58"/>
      <c r="AA7" s="58"/>
      <c r="AB7" s="53"/>
      <c r="AC7" s="12"/>
    </row>
    <row r="8" spans="2:38" s="13" customFormat="1" ht="38.25" x14ac:dyDescent="0.25">
      <c r="B8" s="57"/>
      <c r="C8" s="59"/>
      <c r="D8" s="46" t="s">
        <v>21</v>
      </c>
      <c r="E8" s="46" t="s">
        <v>22</v>
      </c>
      <c r="F8" s="46" t="s">
        <v>23</v>
      </c>
      <c r="G8" s="46" t="s">
        <v>24</v>
      </c>
      <c r="H8" s="46" t="s">
        <v>25</v>
      </c>
      <c r="I8" s="47"/>
      <c r="J8" s="47"/>
      <c r="K8" s="15" t="s">
        <v>26</v>
      </c>
      <c r="L8" s="16" t="s">
        <v>27</v>
      </c>
      <c r="M8" s="15" t="s">
        <v>26</v>
      </c>
      <c r="N8" s="16" t="s">
        <v>27</v>
      </c>
      <c r="O8" s="15" t="s">
        <v>26</v>
      </c>
      <c r="P8" s="16" t="s">
        <v>27</v>
      </c>
      <c r="Q8" s="15" t="s">
        <v>26</v>
      </c>
      <c r="R8" s="16" t="s">
        <v>27</v>
      </c>
      <c r="S8" s="15" t="s">
        <v>26</v>
      </c>
      <c r="T8" s="16" t="s">
        <v>27</v>
      </c>
      <c r="U8" s="15" t="s">
        <v>26</v>
      </c>
      <c r="V8" s="16" t="s">
        <v>27</v>
      </c>
      <c r="W8" s="47"/>
      <c r="X8" s="58"/>
      <c r="Y8" s="58"/>
      <c r="Z8" s="58"/>
      <c r="AA8" s="58"/>
      <c r="AB8" s="53"/>
      <c r="AC8" s="12"/>
    </row>
    <row r="9" spans="2:38" s="13" customFormat="1" ht="12.75" x14ac:dyDescent="0.25">
      <c r="B9" s="45">
        <v>1</v>
      </c>
      <c r="C9" s="46">
        <v>3</v>
      </c>
      <c r="D9" s="46">
        <v>4</v>
      </c>
      <c r="E9" s="46">
        <v>5</v>
      </c>
      <c r="F9" s="46">
        <v>6</v>
      </c>
      <c r="G9" s="46">
        <v>7</v>
      </c>
      <c r="H9" s="46">
        <v>8</v>
      </c>
      <c r="I9" s="46">
        <v>2</v>
      </c>
      <c r="J9" s="46">
        <v>3</v>
      </c>
      <c r="K9" s="46">
        <v>8</v>
      </c>
      <c r="L9" s="46">
        <v>9</v>
      </c>
      <c r="M9" s="46">
        <v>4</v>
      </c>
      <c r="N9" s="46">
        <v>5</v>
      </c>
      <c r="O9" s="46">
        <v>6</v>
      </c>
      <c r="P9" s="46">
        <v>7</v>
      </c>
      <c r="Q9" s="46">
        <v>8</v>
      </c>
      <c r="R9" s="46">
        <v>9</v>
      </c>
      <c r="S9" s="46">
        <v>16</v>
      </c>
      <c r="T9" s="46">
        <v>17</v>
      </c>
      <c r="U9" s="46">
        <v>10</v>
      </c>
      <c r="V9" s="46">
        <v>11</v>
      </c>
      <c r="W9" s="46">
        <v>12</v>
      </c>
      <c r="X9" s="46">
        <v>13</v>
      </c>
      <c r="Y9" s="46">
        <v>14</v>
      </c>
      <c r="Z9" s="46">
        <v>15</v>
      </c>
      <c r="AA9" s="46">
        <v>16</v>
      </c>
      <c r="AB9" s="18">
        <v>17</v>
      </c>
      <c r="AC9" s="12"/>
      <c r="AL9" s="13">
        <v>1</v>
      </c>
    </row>
    <row r="10" spans="2:38" s="20" customFormat="1" ht="12.75" x14ac:dyDescent="0.2">
      <c r="B10" s="24" t="s">
        <v>28</v>
      </c>
      <c r="C10" s="25">
        <f>D10+E10+F10+G10+H10</f>
        <v>5</v>
      </c>
      <c r="D10" s="26">
        <v>1</v>
      </c>
      <c r="E10" s="26">
        <v>1</v>
      </c>
      <c r="F10" s="26">
        <v>1</v>
      </c>
      <c r="G10" s="26">
        <v>1</v>
      </c>
      <c r="H10" s="26">
        <v>1</v>
      </c>
      <c r="I10" s="26">
        <v>1</v>
      </c>
      <c r="J10" s="27">
        <f>19540</f>
        <v>19540</v>
      </c>
      <c r="K10" s="28"/>
      <c r="L10" s="28"/>
      <c r="M10" s="28"/>
      <c r="N10" s="28"/>
      <c r="O10" s="28"/>
      <c r="P10" s="29">
        <f>ROUND(J10*O10/100,2)</f>
        <v>0</v>
      </c>
      <c r="Q10" s="28">
        <v>10</v>
      </c>
      <c r="R10" s="29">
        <f t="shared" ref="R10:R22" si="0">ROUND(J10*Q10/100,2)</f>
        <v>1954</v>
      </c>
      <c r="S10" s="28"/>
      <c r="T10" s="28"/>
      <c r="U10" s="28">
        <v>290</v>
      </c>
      <c r="V10" s="29">
        <f t="shared" ref="V10:V22" si="1">ROUND(J10*U10/100,2)</f>
        <v>56666</v>
      </c>
      <c r="W10" s="29">
        <f t="shared" ref="W10:W22" si="2">ROUND((L10+N10+P10+R10+T10+V10+J10)*0.25,1)</f>
        <v>19540</v>
      </c>
      <c r="X10" s="29">
        <f>J10+L10+N10+P10+R10+T10+V10+W10</f>
        <v>97700</v>
      </c>
      <c r="Y10" s="29">
        <f>X10*I10</f>
        <v>97700</v>
      </c>
      <c r="Z10" s="28">
        <f>(Y10*3+Y10*3*1.038)/1000</f>
        <v>597.33780000000002</v>
      </c>
      <c r="AA10" s="28">
        <f>(Y10*1.038*9+Y10*1.038*3*1.04)/1000</f>
        <v>1229.1207120000001</v>
      </c>
      <c r="AB10" s="30">
        <f>(Y10*1.038*1.04*9+Y10*1.038*1.04*3*1.04)/1000</f>
        <v>1278.2855404800002</v>
      </c>
      <c r="AC10" s="19"/>
    </row>
    <row r="11" spans="2:38" s="20" customFormat="1" ht="25.5" x14ac:dyDescent="0.2">
      <c r="B11" s="24" t="s">
        <v>29</v>
      </c>
      <c r="C11" s="25">
        <f>D11+E11+F11+G11+H11</f>
        <v>1</v>
      </c>
      <c r="D11" s="26">
        <v>1</v>
      </c>
      <c r="E11" s="26"/>
      <c r="F11" s="26"/>
      <c r="G11" s="26"/>
      <c r="H11" s="26"/>
      <c r="I11" s="26">
        <v>1</v>
      </c>
      <c r="J11" s="27">
        <f>J10-(J10*0.2)</f>
        <v>15632</v>
      </c>
      <c r="K11" s="31"/>
      <c r="L11" s="28"/>
      <c r="M11" s="31"/>
      <c r="N11" s="28"/>
      <c r="O11" s="31"/>
      <c r="P11" s="29">
        <f>ROUND(J11*O11/100,2)</f>
        <v>0</v>
      </c>
      <c r="Q11" s="31">
        <v>10</v>
      </c>
      <c r="R11" s="29">
        <f>ROUND(J11*Q11/100,2)</f>
        <v>1563.2</v>
      </c>
      <c r="S11" s="31"/>
      <c r="T11" s="28"/>
      <c r="U11" s="28">
        <v>290</v>
      </c>
      <c r="V11" s="29">
        <f t="shared" si="1"/>
        <v>45332.800000000003</v>
      </c>
      <c r="W11" s="29">
        <f>ROUND((L11+N11+P11+R11+T11+V11+J11)*0.25,1)</f>
        <v>15632</v>
      </c>
      <c r="X11" s="29">
        <f>J11+L11+N11+P11+R11+T11+V11+W11</f>
        <v>78160</v>
      </c>
      <c r="Y11" s="29">
        <f>X11*I11</f>
        <v>78160</v>
      </c>
      <c r="Z11" s="28">
        <f>(Y11*3+Y11*3*1.038)/1000</f>
        <v>477.87023999999997</v>
      </c>
      <c r="AA11" s="28">
        <f t="shared" ref="AA11:AA22" si="3">(Y11*1.038*9+Y11*1.038*3*1.04)/1000</f>
        <v>983.29656959999988</v>
      </c>
      <c r="AB11" s="30">
        <f t="shared" ref="AB11:AB22" si="4">(Y11*1.038*1.04*9+Y11*1.038*1.04*3*1.04)/1000</f>
        <v>1022.628432384</v>
      </c>
      <c r="AC11" s="19"/>
    </row>
    <row r="12" spans="2:38" s="20" customFormat="1" ht="12.75" x14ac:dyDescent="0.2">
      <c r="B12" s="24" t="s">
        <v>30</v>
      </c>
      <c r="C12" s="25">
        <f t="shared" ref="C12:C22" si="5">D12+E12+F12+G12+H12</f>
        <v>5</v>
      </c>
      <c r="D12" s="26">
        <v>1</v>
      </c>
      <c r="E12" s="26">
        <v>1</v>
      </c>
      <c r="F12" s="26">
        <v>1</v>
      </c>
      <c r="G12" s="26">
        <v>1</v>
      </c>
      <c r="H12" s="26">
        <v>1</v>
      </c>
      <c r="I12" s="26">
        <v>1</v>
      </c>
      <c r="J12" s="27">
        <v>9950</v>
      </c>
      <c r="K12" s="31"/>
      <c r="L12" s="28"/>
      <c r="M12" s="31"/>
      <c r="N12" s="28"/>
      <c r="O12" s="31"/>
      <c r="P12" s="29">
        <f t="shared" ref="P12:P22" si="6">ROUND(J12*O12/100,2)</f>
        <v>0</v>
      </c>
      <c r="Q12" s="31">
        <v>10</v>
      </c>
      <c r="R12" s="29">
        <f t="shared" si="0"/>
        <v>995</v>
      </c>
      <c r="S12" s="31"/>
      <c r="T12" s="28"/>
      <c r="U12" s="28">
        <v>210</v>
      </c>
      <c r="V12" s="29">
        <f t="shared" si="1"/>
        <v>20895</v>
      </c>
      <c r="W12" s="29">
        <f t="shared" si="2"/>
        <v>7960</v>
      </c>
      <c r="X12" s="29">
        <f t="shared" ref="X12:X22" si="7">J12+L12+N12+P12+R12+T12+V12+W12</f>
        <v>39800</v>
      </c>
      <c r="Y12" s="29">
        <f t="shared" ref="Y12:Y22" si="8">X12*I12</f>
        <v>39800</v>
      </c>
      <c r="Z12" s="28">
        <f t="shared" ref="Z12:Z22" si="9">(Y12*3+Y12*3*1.038)/1000</f>
        <v>243.33720000000002</v>
      </c>
      <c r="AA12" s="28">
        <f>(Y12*1.038*9+Y12*1.038*3*1.04)/1000</f>
        <v>500.70628800000009</v>
      </c>
      <c r="AB12" s="30">
        <f t="shared" si="4"/>
        <v>520.73453952</v>
      </c>
      <c r="AC12" s="19"/>
    </row>
    <row r="13" spans="2:38" s="20" customFormat="1" ht="12.75" x14ac:dyDescent="0.2">
      <c r="B13" s="32" t="s">
        <v>31</v>
      </c>
      <c r="C13" s="33">
        <f t="shared" si="5"/>
        <v>0</v>
      </c>
      <c r="D13" s="28"/>
      <c r="E13" s="28"/>
      <c r="F13" s="28"/>
      <c r="G13" s="28"/>
      <c r="H13" s="28"/>
      <c r="I13" s="28">
        <v>0.5</v>
      </c>
      <c r="J13" s="27">
        <v>10310</v>
      </c>
      <c r="K13" s="31"/>
      <c r="L13" s="28"/>
      <c r="M13" s="31"/>
      <c r="N13" s="28"/>
      <c r="O13" s="31"/>
      <c r="P13" s="29">
        <f t="shared" si="6"/>
        <v>0</v>
      </c>
      <c r="Q13" s="31">
        <v>10</v>
      </c>
      <c r="R13" s="29">
        <f t="shared" si="0"/>
        <v>1031</v>
      </c>
      <c r="S13" s="31"/>
      <c r="T13" s="28"/>
      <c r="U13" s="28">
        <v>210</v>
      </c>
      <c r="V13" s="29">
        <f t="shared" si="1"/>
        <v>21651</v>
      </c>
      <c r="W13" s="29">
        <f t="shared" si="2"/>
        <v>8248</v>
      </c>
      <c r="X13" s="29">
        <f t="shared" si="7"/>
        <v>41240</v>
      </c>
      <c r="Y13" s="29">
        <f t="shared" si="8"/>
        <v>20620</v>
      </c>
      <c r="Z13" s="28">
        <f t="shared" si="9"/>
        <v>126.07068</v>
      </c>
      <c r="AA13" s="28">
        <f t="shared" si="3"/>
        <v>259.41114720000002</v>
      </c>
      <c r="AB13" s="30">
        <f t="shared" si="4"/>
        <v>269.78759308800005</v>
      </c>
      <c r="AC13" s="19"/>
    </row>
    <row r="14" spans="2:38" s="20" customFormat="1" ht="12.75" x14ac:dyDescent="0.2">
      <c r="B14" s="32" t="s">
        <v>32</v>
      </c>
      <c r="C14" s="33">
        <f t="shared" si="5"/>
        <v>0</v>
      </c>
      <c r="D14" s="28"/>
      <c r="E14" s="28"/>
      <c r="F14" s="28"/>
      <c r="G14" s="28"/>
      <c r="H14" s="28"/>
      <c r="I14" s="28">
        <v>6</v>
      </c>
      <c r="J14" s="27">
        <v>15700</v>
      </c>
      <c r="K14" s="31"/>
      <c r="L14" s="28"/>
      <c r="M14" s="31"/>
      <c r="N14" s="28"/>
      <c r="O14" s="31">
        <v>10</v>
      </c>
      <c r="P14" s="29">
        <f t="shared" si="6"/>
        <v>1570</v>
      </c>
      <c r="Q14" s="31">
        <v>10</v>
      </c>
      <c r="R14" s="29">
        <f t="shared" si="0"/>
        <v>1570</v>
      </c>
      <c r="S14" s="31"/>
      <c r="T14" s="28"/>
      <c r="U14" s="28">
        <v>100</v>
      </c>
      <c r="V14" s="29">
        <f t="shared" si="1"/>
        <v>15700</v>
      </c>
      <c r="W14" s="29">
        <f t="shared" si="2"/>
        <v>8635</v>
      </c>
      <c r="X14" s="29">
        <f t="shared" si="7"/>
        <v>43175</v>
      </c>
      <c r="Y14" s="29">
        <f t="shared" si="8"/>
        <v>259050</v>
      </c>
      <c r="Z14" s="28">
        <f t="shared" si="9"/>
        <v>1583.8317000000002</v>
      </c>
      <c r="AA14" s="28">
        <f t="shared" si="3"/>
        <v>3258.994068</v>
      </c>
      <c r="AB14" s="30">
        <f t="shared" si="4"/>
        <v>3389.3538307200001</v>
      </c>
      <c r="AC14" s="19"/>
    </row>
    <row r="15" spans="2:38" s="20" customFormat="1" ht="12.75" x14ac:dyDescent="0.2">
      <c r="B15" s="32" t="s">
        <v>33</v>
      </c>
      <c r="C15" s="33">
        <f t="shared" si="5"/>
        <v>0</v>
      </c>
      <c r="D15" s="28"/>
      <c r="E15" s="28"/>
      <c r="F15" s="28"/>
      <c r="G15" s="28"/>
      <c r="H15" s="28"/>
      <c r="I15" s="28">
        <v>6</v>
      </c>
      <c r="J15" s="27">
        <v>7820</v>
      </c>
      <c r="K15" s="31"/>
      <c r="L15" s="28"/>
      <c r="M15" s="31"/>
      <c r="N15" s="28"/>
      <c r="O15" s="31">
        <v>10</v>
      </c>
      <c r="P15" s="29">
        <f t="shared" si="6"/>
        <v>782</v>
      </c>
      <c r="Q15" s="31">
        <v>10</v>
      </c>
      <c r="R15" s="29">
        <f t="shared" si="0"/>
        <v>782</v>
      </c>
      <c r="S15" s="31"/>
      <c r="T15" s="28"/>
      <c r="U15" s="28">
        <v>270</v>
      </c>
      <c r="V15" s="29">
        <f t="shared" si="1"/>
        <v>21114</v>
      </c>
      <c r="W15" s="29">
        <f t="shared" si="2"/>
        <v>7624.5</v>
      </c>
      <c r="X15" s="29">
        <f t="shared" si="7"/>
        <v>38122.5</v>
      </c>
      <c r="Y15" s="29">
        <f t="shared" si="8"/>
        <v>228735</v>
      </c>
      <c r="Z15" s="28">
        <f t="shared" si="9"/>
        <v>1398.48579</v>
      </c>
      <c r="AA15" s="28">
        <f t="shared" si="3"/>
        <v>2877.6143916000001</v>
      </c>
      <c r="AB15" s="30">
        <f t="shared" si="4"/>
        <v>2992.7189672640002</v>
      </c>
      <c r="AC15" s="19"/>
    </row>
    <row r="16" spans="2:38" s="20" customFormat="1" ht="12.75" x14ac:dyDescent="0.2">
      <c r="B16" s="32" t="s">
        <v>34</v>
      </c>
      <c r="C16" s="33">
        <f t="shared" si="5"/>
        <v>0</v>
      </c>
      <c r="D16" s="28"/>
      <c r="E16" s="28"/>
      <c r="F16" s="28"/>
      <c r="G16" s="28"/>
      <c r="H16" s="28"/>
      <c r="I16" s="28">
        <v>6</v>
      </c>
      <c r="J16" s="27">
        <v>6770</v>
      </c>
      <c r="K16" s="31"/>
      <c r="L16" s="28"/>
      <c r="M16" s="31"/>
      <c r="N16" s="28"/>
      <c r="O16" s="31"/>
      <c r="P16" s="29">
        <f t="shared" si="6"/>
        <v>0</v>
      </c>
      <c r="Q16" s="31">
        <v>10</v>
      </c>
      <c r="R16" s="29">
        <f t="shared" si="0"/>
        <v>677</v>
      </c>
      <c r="S16" s="31"/>
      <c r="T16" s="28"/>
      <c r="U16" s="28">
        <v>120</v>
      </c>
      <c r="V16" s="29">
        <f t="shared" si="1"/>
        <v>8124</v>
      </c>
      <c r="W16" s="29">
        <f t="shared" si="2"/>
        <v>3892.8</v>
      </c>
      <c r="X16" s="29">
        <f t="shared" si="7"/>
        <v>19463.8</v>
      </c>
      <c r="Y16" s="29">
        <f t="shared" si="8"/>
        <v>116782.79999999999</v>
      </c>
      <c r="Z16" s="28">
        <f t="shared" si="9"/>
        <v>714.01003920000005</v>
      </c>
      <c r="AA16" s="28">
        <f t="shared" si="3"/>
        <v>1469.1930223679999</v>
      </c>
      <c r="AB16" s="30">
        <f t="shared" si="4"/>
        <v>1527.9607432627201</v>
      </c>
      <c r="AC16" s="19"/>
    </row>
    <row r="17" spans="2:29" s="20" customFormat="1" ht="12.75" x14ac:dyDescent="0.2">
      <c r="B17" s="32" t="s">
        <v>35</v>
      </c>
      <c r="C17" s="33">
        <f t="shared" si="5"/>
        <v>0.5</v>
      </c>
      <c r="D17" s="28">
        <v>0.5</v>
      </c>
      <c r="E17" s="28"/>
      <c r="F17" s="28"/>
      <c r="G17" s="28"/>
      <c r="H17" s="28"/>
      <c r="I17" s="28">
        <v>1</v>
      </c>
      <c r="J17" s="27">
        <v>7450</v>
      </c>
      <c r="K17" s="31"/>
      <c r="L17" s="28"/>
      <c r="M17" s="31"/>
      <c r="N17" s="28"/>
      <c r="O17" s="31">
        <v>10</v>
      </c>
      <c r="P17" s="29">
        <f t="shared" si="6"/>
        <v>745</v>
      </c>
      <c r="Q17" s="31">
        <v>10</v>
      </c>
      <c r="R17" s="29">
        <f t="shared" si="0"/>
        <v>745</v>
      </c>
      <c r="S17" s="31"/>
      <c r="T17" s="28"/>
      <c r="U17" s="28">
        <v>150</v>
      </c>
      <c r="V17" s="29">
        <f t="shared" si="1"/>
        <v>11175</v>
      </c>
      <c r="W17" s="29">
        <f t="shared" si="2"/>
        <v>5028.8</v>
      </c>
      <c r="X17" s="29">
        <f t="shared" si="7"/>
        <v>25143.8</v>
      </c>
      <c r="Y17" s="29">
        <f t="shared" si="8"/>
        <v>25143.8</v>
      </c>
      <c r="Z17" s="28">
        <f t="shared" si="9"/>
        <v>153.72919319999997</v>
      </c>
      <c r="AA17" s="28">
        <f t="shared" si="3"/>
        <v>316.32308452799998</v>
      </c>
      <c r="AB17" s="30">
        <f t="shared" si="4"/>
        <v>328.97600790912003</v>
      </c>
      <c r="AC17" s="19"/>
    </row>
    <row r="18" spans="2:29" s="20" customFormat="1" ht="12.75" x14ac:dyDescent="0.2">
      <c r="B18" s="32" t="s">
        <v>36</v>
      </c>
      <c r="C18" s="33">
        <f t="shared" si="5"/>
        <v>3.5</v>
      </c>
      <c r="D18" s="28">
        <v>1</v>
      </c>
      <c r="E18" s="28">
        <v>0.5</v>
      </c>
      <c r="F18" s="28">
        <v>1</v>
      </c>
      <c r="G18" s="28">
        <v>0.5</v>
      </c>
      <c r="H18" s="28">
        <v>0.5</v>
      </c>
      <c r="I18" s="28">
        <v>1</v>
      </c>
      <c r="J18" s="27">
        <v>7110</v>
      </c>
      <c r="K18" s="31"/>
      <c r="L18" s="28"/>
      <c r="M18" s="31"/>
      <c r="N18" s="28"/>
      <c r="O18" s="31"/>
      <c r="P18" s="29">
        <f t="shared" si="6"/>
        <v>0</v>
      </c>
      <c r="Q18" s="31">
        <v>10</v>
      </c>
      <c r="R18" s="29">
        <f t="shared" si="0"/>
        <v>711</v>
      </c>
      <c r="S18" s="31"/>
      <c r="T18" s="28"/>
      <c r="U18" s="28">
        <v>330</v>
      </c>
      <c r="V18" s="29">
        <f t="shared" si="1"/>
        <v>23463</v>
      </c>
      <c r="W18" s="29">
        <f t="shared" si="2"/>
        <v>7821</v>
      </c>
      <c r="X18" s="29">
        <f t="shared" si="7"/>
        <v>39105</v>
      </c>
      <c r="Y18" s="29">
        <f t="shared" si="8"/>
        <v>39105</v>
      </c>
      <c r="Z18" s="28">
        <f t="shared" si="9"/>
        <v>239.08797000000001</v>
      </c>
      <c r="AA18" s="28">
        <f t="shared" si="3"/>
        <v>491.96279879999997</v>
      </c>
      <c r="AB18" s="30">
        <f t="shared" si="4"/>
        <v>511.64131075199998</v>
      </c>
      <c r="AC18" s="19"/>
    </row>
    <row r="19" spans="2:29" s="20" customFormat="1" ht="12.75" x14ac:dyDescent="0.2">
      <c r="B19" s="32" t="s">
        <v>37</v>
      </c>
      <c r="C19" s="33">
        <f t="shared" si="5"/>
        <v>3</v>
      </c>
      <c r="D19" s="28">
        <v>0.5</v>
      </c>
      <c r="E19" s="28">
        <v>0.5</v>
      </c>
      <c r="F19" s="28">
        <v>1</v>
      </c>
      <c r="G19" s="28">
        <v>0.5</v>
      </c>
      <c r="H19" s="28">
        <v>0.5</v>
      </c>
      <c r="I19" s="29">
        <v>0.25</v>
      </c>
      <c r="J19" s="27">
        <v>7790</v>
      </c>
      <c r="K19" s="31"/>
      <c r="L19" s="28"/>
      <c r="M19" s="31"/>
      <c r="N19" s="28"/>
      <c r="O19" s="31"/>
      <c r="P19" s="29">
        <f t="shared" si="6"/>
        <v>0</v>
      </c>
      <c r="Q19" s="31">
        <v>10</v>
      </c>
      <c r="R19" s="29">
        <f t="shared" si="0"/>
        <v>779</v>
      </c>
      <c r="S19" s="31"/>
      <c r="T19" s="28"/>
      <c r="U19" s="28">
        <v>90</v>
      </c>
      <c r="V19" s="29">
        <f t="shared" si="1"/>
        <v>7011</v>
      </c>
      <c r="W19" s="29">
        <f t="shared" si="2"/>
        <v>3895</v>
      </c>
      <c r="X19" s="29">
        <f t="shared" si="7"/>
        <v>19475</v>
      </c>
      <c r="Y19" s="29">
        <f t="shared" si="8"/>
        <v>4868.75</v>
      </c>
      <c r="Z19" s="28">
        <f t="shared" si="9"/>
        <v>29.7675375</v>
      </c>
      <c r="AA19" s="28">
        <f t="shared" si="3"/>
        <v>61.2516015</v>
      </c>
      <c r="AB19" s="30">
        <f t="shared" si="4"/>
        <v>63.701665559999995</v>
      </c>
      <c r="AC19" s="19"/>
    </row>
    <row r="20" spans="2:29" s="20" customFormat="1" ht="12.75" x14ac:dyDescent="0.2">
      <c r="B20" s="32" t="s">
        <v>38</v>
      </c>
      <c r="C20" s="33">
        <f t="shared" si="5"/>
        <v>0</v>
      </c>
      <c r="D20" s="28"/>
      <c r="E20" s="28"/>
      <c r="F20" s="28"/>
      <c r="G20" s="28"/>
      <c r="H20" s="28"/>
      <c r="I20" s="29">
        <v>0.25</v>
      </c>
      <c r="J20" s="29">
        <v>7820</v>
      </c>
      <c r="K20" s="31"/>
      <c r="L20" s="28"/>
      <c r="M20" s="31"/>
      <c r="N20" s="28"/>
      <c r="O20" s="31"/>
      <c r="P20" s="29">
        <f t="shared" si="6"/>
        <v>0</v>
      </c>
      <c r="Q20" s="31">
        <v>10</v>
      </c>
      <c r="R20" s="29">
        <f t="shared" si="0"/>
        <v>782</v>
      </c>
      <c r="S20" s="31"/>
      <c r="T20" s="28"/>
      <c r="U20" s="28">
        <v>90</v>
      </c>
      <c r="V20" s="29">
        <f t="shared" si="1"/>
        <v>7038</v>
      </c>
      <c r="W20" s="29">
        <f t="shared" si="2"/>
        <v>3910</v>
      </c>
      <c r="X20" s="29">
        <f t="shared" si="7"/>
        <v>19550</v>
      </c>
      <c r="Y20" s="29">
        <f t="shared" si="8"/>
        <v>4887.5</v>
      </c>
      <c r="Z20" s="28">
        <f t="shared" si="9"/>
        <v>29.882175000000004</v>
      </c>
      <c r="AA20" s="28">
        <f t="shared" si="3"/>
        <v>61.487487000000002</v>
      </c>
      <c r="AB20" s="30">
        <f t="shared" si="4"/>
        <v>63.946986480000007</v>
      </c>
      <c r="AC20" s="19"/>
    </row>
    <row r="21" spans="2:29" s="20" customFormat="1" ht="25.5" x14ac:dyDescent="0.2">
      <c r="B21" s="24" t="s">
        <v>39</v>
      </c>
      <c r="C21" s="33">
        <f t="shared" si="5"/>
        <v>5</v>
      </c>
      <c r="D21" s="28">
        <v>1</v>
      </c>
      <c r="E21" s="28">
        <v>1</v>
      </c>
      <c r="F21" s="28">
        <v>1</v>
      </c>
      <c r="G21" s="28">
        <v>1</v>
      </c>
      <c r="H21" s="28">
        <v>1</v>
      </c>
      <c r="I21" s="28">
        <v>0.5</v>
      </c>
      <c r="J21" s="27">
        <v>7110</v>
      </c>
      <c r="K21" s="31"/>
      <c r="L21" s="28"/>
      <c r="M21" s="31"/>
      <c r="N21" s="28"/>
      <c r="O21" s="31"/>
      <c r="P21" s="29">
        <f t="shared" si="6"/>
        <v>0</v>
      </c>
      <c r="Q21" s="31">
        <v>10</v>
      </c>
      <c r="R21" s="29">
        <f t="shared" si="0"/>
        <v>711</v>
      </c>
      <c r="S21" s="31"/>
      <c r="T21" s="28"/>
      <c r="U21" s="28">
        <v>100</v>
      </c>
      <c r="V21" s="29">
        <f t="shared" si="1"/>
        <v>7110</v>
      </c>
      <c r="W21" s="29">
        <f t="shared" si="2"/>
        <v>3732.8</v>
      </c>
      <c r="X21" s="29">
        <f t="shared" si="7"/>
        <v>18663.8</v>
      </c>
      <c r="Y21" s="29">
        <f t="shared" si="8"/>
        <v>9331.9</v>
      </c>
      <c r="Z21" s="28">
        <f t="shared" si="9"/>
        <v>57.055236599999994</v>
      </c>
      <c r="AA21" s="28">
        <f t="shared" si="3"/>
        <v>117.40052786399998</v>
      </c>
      <c r="AB21" s="30">
        <f t="shared" si="4"/>
        <v>122.09654897855999</v>
      </c>
      <c r="AC21" s="19"/>
    </row>
    <row r="22" spans="2:29" s="20" customFormat="1" ht="12.75" x14ac:dyDescent="0.2">
      <c r="B22" s="32" t="s">
        <v>40</v>
      </c>
      <c r="C22" s="33">
        <f t="shared" si="5"/>
        <v>5</v>
      </c>
      <c r="D22" s="28">
        <v>1</v>
      </c>
      <c r="E22" s="28">
        <v>1</v>
      </c>
      <c r="F22" s="28">
        <v>1</v>
      </c>
      <c r="G22" s="28">
        <v>1</v>
      </c>
      <c r="H22" s="28">
        <v>1</v>
      </c>
      <c r="I22" s="28">
        <v>0.5</v>
      </c>
      <c r="J22" s="27">
        <v>6770</v>
      </c>
      <c r="K22" s="31"/>
      <c r="L22" s="28"/>
      <c r="M22" s="31"/>
      <c r="N22" s="28"/>
      <c r="O22" s="31"/>
      <c r="P22" s="29">
        <f t="shared" si="6"/>
        <v>0</v>
      </c>
      <c r="Q22" s="31">
        <v>10</v>
      </c>
      <c r="R22" s="29">
        <f t="shared" si="0"/>
        <v>677</v>
      </c>
      <c r="S22" s="31"/>
      <c r="T22" s="28"/>
      <c r="U22" s="28">
        <v>120</v>
      </c>
      <c r="V22" s="29">
        <f t="shared" si="1"/>
        <v>8124</v>
      </c>
      <c r="W22" s="29">
        <f t="shared" si="2"/>
        <v>3892.8</v>
      </c>
      <c r="X22" s="29">
        <f t="shared" si="7"/>
        <v>19463.8</v>
      </c>
      <c r="Y22" s="29">
        <f t="shared" si="8"/>
        <v>9731.9</v>
      </c>
      <c r="Z22" s="28">
        <f t="shared" si="9"/>
        <v>59.500836599999992</v>
      </c>
      <c r="AA22" s="28">
        <f t="shared" si="3"/>
        <v>122.432751864</v>
      </c>
      <c r="AB22" s="30">
        <f t="shared" si="4"/>
        <v>127.33006193856002</v>
      </c>
      <c r="AC22" s="19"/>
    </row>
    <row r="23" spans="2:29" s="22" customFormat="1" ht="15.75" thickBot="1" x14ac:dyDescent="0.3">
      <c r="B23" s="34" t="s">
        <v>41</v>
      </c>
      <c r="C23" s="35">
        <f t="shared" ref="C23:I23" si="10">SUM(C10:C22)</f>
        <v>28</v>
      </c>
      <c r="D23" s="36">
        <f t="shared" si="10"/>
        <v>7</v>
      </c>
      <c r="E23" s="36">
        <f t="shared" si="10"/>
        <v>5</v>
      </c>
      <c r="F23" s="36">
        <f t="shared" si="10"/>
        <v>6</v>
      </c>
      <c r="G23" s="36">
        <f t="shared" si="10"/>
        <v>5</v>
      </c>
      <c r="H23" s="36">
        <f t="shared" si="10"/>
        <v>5</v>
      </c>
      <c r="I23" s="36">
        <f t="shared" si="10"/>
        <v>25</v>
      </c>
      <c r="J23" s="36"/>
      <c r="K23" s="36"/>
      <c r="L23" s="37"/>
      <c r="M23" s="38"/>
      <c r="N23" s="37"/>
      <c r="O23" s="36"/>
      <c r="P23" s="37"/>
      <c r="Q23" s="38"/>
      <c r="R23" s="37"/>
      <c r="S23" s="38"/>
      <c r="T23" s="37"/>
      <c r="U23" s="37"/>
      <c r="V23" s="37"/>
      <c r="W23" s="39"/>
      <c r="X23" s="35"/>
      <c r="Y23" s="35">
        <f>SUM(Y10:Y22)</f>
        <v>933916.65000000014</v>
      </c>
      <c r="Z23" s="36">
        <f>SUM(Z10:Z22)</f>
        <v>5709.9663980999994</v>
      </c>
      <c r="AA23" s="36">
        <f>SUM(AA10:AA22)</f>
        <v>11749.194450323999</v>
      </c>
      <c r="AB23" s="40">
        <f>SUM(AB10:AB22)</f>
        <v>12219.16222833696</v>
      </c>
      <c r="AC23" s="21"/>
    </row>
    <row r="24" spans="2:29" ht="39.75" customHeight="1" thickBot="1" x14ac:dyDescent="0.3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9" t="s">
        <v>42</v>
      </c>
      <c r="W24" s="50"/>
      <c r="X24" s="50"/>
      <c r="Y24" s="50"/>
      <c r="Z24" s="43">
        <f>ROUND(Z23*1.302,1)</f>
        <v>7434.4</v>
      </c>
      <c r="AA24" s="43">
        <f t="shared" ref="AA24:AB24" si="11">ROUND(AA23*1.302,1)</f>
        <v>15297.5</v>
      </c>
      <c r="AB24" s="44">
        <f t="shared" si="11"/>
        <v>15909.3</v>
      </c>
    </row>
    <row r="25" spans="2:29" x14ac:dyDescent="0.25">
      <c r="I25" s="23"/>
    </row>
  </sheetData>
  <protectedRanges>
    <protectedRange sqref="M10 O10 Q10 S10 K10 U10:U23" name="Диапазон1_2"/>
  </protectedRanges>
  <autoFilter ref="B9:AL23"/>
  <mergeCells count="24">
    <mergeCell ref="U7:V7"/>
    <mergeCell ref="V24:Y24"/>
    <mergeCell ref="AA5:AA8"/>
    <mergeCell ref="K7:L7"/>
    <mergeCell ref="M7:N7"/>
    <mergeCell ref="O7:P7"/>
    <mergeCell ref="Q7:R7"/>
    <mergeCell ref="S7:T7"/>
    <mergeCell ref="AA1:AB1"/>
    <mergeCell ref="B3:AB3"/>
    <mergeCell ref="B5:B8"/>
    <mergeCell ref="C5:H6"/>
    <mergeCell ref="I5:I8"/>
    <mergeCell ref="J5:J8"/>
    <mergeCell ref="K5:W5"/>
    <mergeCell ref="X5:X8"/>
    <mergeCell ref="Y5:Y8"/>
    <mergeCell ref="Z5:Z8"/>
    <mergeCell ref="AB5:AB8"/>
    <mergeCell ref="K6:P6"/>
    <mergeCell ref="Q6:V6"/>
    <mergeCell ref="W6:W8"/>
    <mergeCell ref="C7:C8"/>
    <mergeCell ref="D7:H7"/>
  </mergeCells>
  <pageMargins left="0.59055118110236227" right="0.19685039370078741" top="0.39370078740157483" bottom="0.39370078740157483" header="0.31496062992125984" footer="0.31496062992125984"/>
  <pageSetup paperSize="9" scale="77" fitToHeight="1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1</vt:lpstr>
      <vt:lpstr>Приложение 1 МУ</vt:lpstr>
      <vt:lpstr>'Приложение 1'!Заголовки_для_печати</vt:lpstr>
      <vt:lpstr>'Приложение 1 МУ'!Заголовки_для_печати</vt:lpstr>
      <vt:lpstr>'Приложение 1'!Область_печати</vt:lpstr>
      <vt:lpstr>'Приложение 1 МУ'!Область_печати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Медведев Алексей Викторович</dc:creator>
  <cp:lastModifiedBy>Медведев Алексей Викторович</cp:lastModifiedBy>
  <cp:lastPrinted>2022-05-30T11:00:42Z</cp:lastPrinted>
  <dcterms:created xsi:type="dcterms:W3CDTF">2022-02-24T07:20:21Z</dcterms:created>
  <dcterms:modified xsi:type="dcterms:W3CDTF">2022-05-31T04:04:13Z</dcterms:modified>
</cp:coreProperties>
</file>